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35" windowHeight="8445" activeTab="1"/>
  </bookViews>
  <sheets>
    <sheet name="Data" sheetId="3" r:id="rId1"/>
    <sheet name="Mo_U" sheetId="4" r:id="rId2"/>
  </sheets>
  <calcPr calcId="124519"/>
</workbook>
</file>

<file path=xl/calcChain.xml><?xml version="1.0" encoding="utf-8"?>
<calcChain xmlns="http://schemas.openxmlformats.org/spreadsheetml/2006/main">
  <c r="BA2" i="3"/>
  <c r="BC2"/>
  <c r="BD2"/>
  <c r="BE2"/>
  <c r="BF2"/>
  <c r="BG2"/>
  <c r="BH2"/>
  <c r="BI2"/>
  <c r="BB2"/>
  <c r="T35" i="4"/>
  <c r="T34"/>
  <c r="AF36"/>
  <c r="AE36"/>
  <c r="AD36"/>
  <c r="AC36"/>
  <c r="AB36"/>
  <c r="AA36"/>
  <c r="Z36"/>
  <c r="Y36"/>
  <c r="X36"/>
  <c r="W36"/>
  <c r="V36"/>
  <c r="T36"/>
  <c r="S36"/>
  <c r="R36"/>
  <c r="AE32"/>
  <c r="AD32"/>
  <c r="AC32"/>
  <c r="AB32"/>
  <c r="AA32"/>
  <c r="Z32"/>
  <c r="Y32"/>
  <c r="X32"/>
  <c r="W32"/>
  <c r="V32"/>
  <c r="T32"/>
  <c r="S32"/>
  <c r="R32"/>
  <c r="AF31"/>
  <c r="AE31"/>
  <c r="AD31"/>
  <c r="AC31"/>
  <c r="AB31"/>
  <c r="AA31"/>
  <c r="Z31"/>
  <c r="Y31"/>
  <c r="X31"/>
  <c r="W31"/>
  <c r="V31"/>
  <c r="T31"/>
  <c r="S31"/>
  <c r="R31"/>
  <c r="AE30"/>
  <c r="AD30"/>
  <c r="AC30"/>
  <c r="AB30"/>
  <c r="AA30"/>
  <c r="Z30"/>
  <c r="Y30"/>
  <c r="X30"/>
  <c r="W30"/>
  <c r="V30"/>
  <c r="T30"/>
  <c r="S30"/>
  <c r="R30"/>
  <c r="AF29"/>
  <c r="AE29"/>
  <c r="AD29"/>
  <c r="AC29"/>
  <c r="AB29"/>
  <c r="AA29"/>
  <c r="Z29"/>
  <c r="Y29"/>
  <c r="X29"/>
  <c r="W29"/>
  <c r="V29"/>
  <c r="T29"/>
  <c r="S29"/>
  <c r="R29"/>
  <c r="AF28"/>
  <c r="AE28"/>
  <c r="AD28"/>
  <c r="AC28"/>
  <c r="AB28"/>
  <c r="AA28"/>
  <c r="Z28"/>
  <c r="Y28"/>
  <c r="X28"/>
  <c r="W28"/>
  <c r="V28"/>
  <c r="T28"/>
  <c r="S28"/>
  <c r="R28"/>
  <c r="AE27"/>
  <c r="AD27"/>
  <c r="AC27"/>
  <c r="AB27"/>
  <c r="AA27"/>
  <c r="Z27"/>
  <c r="Y27"/>
  <c r="X27"/>
  <c r="W27"/>
  <c r="V27"/>
  <c r="T27"/>
  <c r="S27"/>
  <c r="R27"/>
  <c r="AE26"/>
  <c r="AD26"/>
  <c r="AC26"/>
  <c r="AB26"/>
  <c r="AA26"/>
  <c r="Z26"/>
  <c r="Y26"/>
  <c r="X26"/>
  <c r="W26"/>
  <c r="V26"/>
  <c r="T26"/>
  <c r="S26"/>
  <c r="R26"/>
  <c r="AF25"/>
  <c r="AE25"/>
  <c r="AD25"/>
  <c r="AC25"/>
  <c r="AB25"/>
  <c r="AA25"/>
  <c r="Z25"/>
  <c r="Y25"/>
  <c r="X25"/>
  <c r="W25"/>
  <c r="V25"/>
  <c r="T25"/>
  <c r="S25"/>
  <c r="R25"/>
  <c r="AF24"/>
  <c r="AE24"/>
  <c r="AD24"/>
  <c r="AC24"/>
  <c r="AB24"/>
  <c r="AA24"/>
  <c r="Z24"/>
  <c r="Y24"/>
  <c r="X24"/>
  <c r="W24"/>
  <c r="V24"/>
  <c r="T24"/>
  <c r="S24"/>
  <c r="R24"/>
  <c r="AE23"/>
  <c r="AD23"/>
  <c r="AC23"/>
  <c r="AB23"/>
  <c r="AA23"/>
  <c r="Z23"/>
  <c r="Y23"/>
  <c r="X23"/>
  <c r="W23"/>
  <c r="V23"/>
  <c r="T23"/>
  <c r="S23"/>
  <c r="R23"/>
  <c r="AE22"/>
  <c r="AD22"/>
  <c r="AC22"/>
  <c r="AB22"/>
  <c r="AA22"/>
  <c r="Z22"/>
  <c r="Y22"/>
  <c r="X22"/>
  <c r="W22"/>
  <c r="V22"/>
  <c r="T22"/>
  <c r="S22"/>
  <c r="R22"/>
  <c r="AF21"/>
  <c r="AE21"/>
  <c r="AD21"/>
  <c r="AC21"/>
  <c r="AB21"/>
  <c r="AA21"/>
  <c r="Z21"/>
  <c r="Y21"/>
  <c r="X21"/>
  <c r="W21"/>
  <c r="V21"/>
  <c r="T21"/>
  <c r="S21"/>
  <c r="R21"/>
  <c r="Q36"/>
  <c r="O36"/>
  <c r="Q32"/>
  <c r="Q31"/>
  <c r="Q30"/>
  <c r="Q29"/>
  <c r="Q28"/>
  <c r="Q27"/>
  <c r="Q26"/>
  <c r="Q25"/>
  <c r="Q24"/>
  <c r="Q23"/>
  <c r="Q22"/>
  <c r="Q21"/>
  <c r="O32"/>
  <c r="O31"/>
  <c r="O30"/>
  <c r="O29"/>
  <c r="O28"/>
  <c r="O27"/>
  <c r="O26"/>
  <c r="O25"/>
  <c r="O24"/>
  <c r="O23"/>
  <c r="O22"/>
  <c r="O21"/>
  <c r="L36"/>
  <c r="K36"/>
  <c r="J36"/>
  <c r="I36"/>
  <c r="H36"/>
  <c r="G36"/>
  <c r="F36"/>
  <c r="E36"/>
  <c r="D36"/>
  <c r="L34"/>
  <c r="K34"/>
  <c r="I34"/>
  <c r="H34"/>
  <c r="G34"/>
  <c r="F34"/>
  <c r="E34"/>
  <c r="D34"/>
  <c r="L33"/>
  <c r="K33"/>
  <c r="I33"/>
  <c r="H33"/>
  <c r="G33"/>
  <c r="F33"/>
  <c r="E33"/>
  <c r="D33"/>
  <c r="L32"/>
  <c r="K32"/>
  <c r="J32"/>
  <c r="I32"/>
  <c r="H32"/>
  <c r="G32"/>
  <c r="F32"/>
  <c r="D32"/>
  <c r="L31"/>
  <c r="K31"/>
  <c r="J31"/>
  <c r="I31"/>
  <c r="H31"/>
  <c r="G31"/>
  <c r="F31"/>
  <c r="E31"/>
  <c r="D31"/>
  <c r="L30"/>
  <c r="K30"/>
  <c r="J30"/>
  <c r="I30"/>
  <c r="H30"/>
  <c r="G30"/>
  <c r="F30"/>
  <c r="D30"/>
  <c r="L29"/>
  <c r="K29"/>
  <c r="J29"/>
  <c r="I29"/>
  <c r="H29"/>
  <c r="G29"/>
  <c r="F29"/>
  <c r="E29"/>
  <c r="D29"/>
  <c r="L28"/>
  <c r="K28"/>
  <c r="J28"/>
  <c r="I28"/>
  <c r="H28"/>
  <c r="G28"/>
  <c r="F28"/>
  <c r="E28"/>
  <c r="D28"/>
  <c r="L27"/>
  <c r="K27"/>
  <c r="J27"/>
  <c r="I27"/>
  <c r="H27"/>
  <c r="G27"/>
  <c r="F27"/>
  <c r="D27"/>
  <c r="L26"/>
  <c r="K26"/>
  <c r="J26"/>
  <c r="I26"/>
  <c r="H26"/>
  <c r="G26"/>
  <c r="F26"/>
  <c r="D26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D23"/>
  <c r="L22"/>
  <c r="K22"/>
  <c r="J22"/>
  <c r="I22"/>
  <c r="H22"/>
  <c r="G22"/>
  <c r="F22"/>
  <c r="D22"/>
  <c r="L21"/>
  <c r="K21"/>
  <c r="J21"/>
  <c r="I21"/>
  <c r="H21"/>
  <c r="G21"/>
  <c r="F21"/>
  <c r="E21"/>
  <c r="D21"/>
  <c r="C36"/>
  <c r="C22"/>
  <c r="C23"/>
  <c r="C24"/>
  <c r="C25"/>
  <c r="C26"/>
  <c r="C27"/>
  <c r="C28"/>
  <c r="C29"/>
  <c r="C30"/>
  <c r="C31"/>
  <c r="C32"/>
  <c r="C33"/>
  <c r="C34"/>
  <c r="C21"/>
  <c r="S20"/>
  <c r="T20"/>
  <c r="U20"/>
  <c r="V20"/>
  <c r="W20"/>
  <c r="X20"/>
  <c r="Y20"/>
  <c r="Z20"/>
  <c r="AA20"/>
  <c r="AB20"/>
  <c r="AC20"/>
  <c r="AD20"/>
  <c r="AE20"/>
  <c r="AF20"/>
  <c r="D20"/>
  <c r="E20"/>
  <c r="F20"/>
  <c r="G20"/>
  <c r="H20"/>
  <c r="I20"/>
  <c r="J20"/>
  <c r="K20"/>
  <c r="L20"/>
  <c r="M20"/>
  <c r="O20"/>
  <c r="Q20"/>
  <c r="R20"/>
  <c r="C20"/>
  <c r="M2"/>
  <c r="D2"/>
  <c r="AE18"/>
  <c r="AD18"/>
  <c r="AC18"/>
  <c r="AB18"/>
  <c r="AA18"/>
  <c r="Z18"/>
  <c r="Y18"/>
  <c r="X18"/>
  <c r="W18"/>
  <c r="V18"/>
  <c r="T18"/>
  <c r="S18"/>
  <c r="R18"/>
  <c r="Q18"/>
  <c r="P18"/>
  <c r="O18"/>
  <c r="N18"/>
  <c r="L18"/>
  <c r="K18"/>
  <c r="J18"/>
  <c r="I18"/>
  <c r="H18"/>
  <c r="G18"/>
  <c r="F18"/>
  <c r="D18"/>
  <c r="C18"/>
  <c r="AF3"/>
  <c r="AE3"/>
  <c r="AD3"/>
  <c r="AC3"/>
  <c r="AB3"/>
  <c r="AA3"/>
  <c r="Z3"/>
  <c r="Y3"/>
  <c r="X3"/>
  <c r="W3"/>
  <c r="V3"/>
  <c r="T3"/>
  <c r="S3"/>
  <c r="R3"/>
  <c r="Q3"/>
  <c r="P3"/>
  <c r="O3"/>
  <c r="N3"/>
  <c r="L3"/>
  <c r="K3"/>
  <c r="J3"/>
  <c r="I3"/>
  <c r="H3"/>
  <c r="G3"/>
  <c r="F3"/>
  <c r="E3"/>
  <c r="D3"/>
  <c r="C3"/>
  <c r="BI17" i="3"/>
  <c r="BL17" s="1"/>
  <c r="BH17"/>
  <c r="BF17"/>
  <c r="BE17"/>
  <c r="BG17" s="1"/>
  <c r="BD17"/>
  <c r="BC17" s="1"/>
  <c r="BB17"/>
  <c r="BJ17" s="1"/>
  <c r="BA17"/>
  <c r="AZ17"/>
  <c r="AY17"/>
  <c r="AT17"/>
  <c r="AR17"/>
  <c r="AQ17"/>
  <c r="AP17"/>
  <c r="AN17"/>
  <c r="AM17"/>
  <c r="AK17"/>
  <c r="AJ17"/>
  <c r="AI17"/>
  <c r="AH17"/>
  <c r="AG17"/>
  <c r="AF17"/>
  <c r="AE17"/>
  <c r="AD17"/>
  <c r="AC17"/>
  <c r="AB17"/>
  <c r="Z17"/>
  <c r="Y17"/>
  <c r="X17"/>
  <c r="W17"/>
  <c r="V17"/>
  <c r="U17"/>
  <c r="T17"/>
  <c r="Q17"/>
  <c r="R17"/>
  <c r="J17"/>
  <c r="L17"/>
  <c r="M17"/>
  <c r="N17"/>
  <c r="O17"/>
  <c r="P17"/>
  <c r="I17"/>
  <c r="BO2"/>
  <c r="BN2"/>
  <c r="BM2"/>
  <c r="AZ2"/>
  <c r="AY2"/>
  <c r="AT2"/>
  <c r="AR2"/>
  <c r="AQ2"/>
  <c r="AP2"/>
  <c r="AK2"/>
  <c r="AL2"/>
  <c r="AM2"/>
  <c r="AN2"/>
  <c r="Z2"/>
  <c r="AB2"/>
  <c r="AC2"/>
  <c r="AD2"/>
  <c r="AE2"/>
  <c r="AF2"/>
  <c r="AG2"/>
  <c r="AH2"/>
  <c r="AI2"/>
  <c r="AJ2"/>
  <c r="Y2"/>
  <c r="U2"/>
  <c r="V2"/>
  <c r="W2"/>
  <c r="X2"/>
  <c r="T2"/>
  <c r="J2"/>
  <c r="K2"/>
  <c r="L2"/>
  <c r="M2"/>
  <c r="N2"/>
  <c r="O2"/>
  <c r="P2"/>
  <c r="Q2"/>
  <c r="R2"/>
  <c r="I2"/>
  <c r="BJ3"/>
  <c r="BK3"/>
  <c r="BL3"/>
  <c r="BJ4"/>
  <c r="BK4"/>
  <c r="BL4"/>
  <c r="BJ5"/>
  <c r="BK5"/>
  <c r="BL5"/>
  <c r="BJ6"/>
  <c r="BK6"/>
  <c r="BL6"/>
  <c r="BJ7"/>
  <c r="BK7"/>
  <c r="BL7"/>
  <c r="BJ8"/>
  <c r="BK8"/>
  <c r="BL8"/>
  <c r="BJ9"/>
  <c r="BK9"/>
  <c r="BL9"/>
  <c r="BJ10"/>
  <c r="BK10"/>
  <c r="BL10"/>
  <c r="BJ11"/>
  <c r="BK11"/>
  <c r="BL11"/>
  <c r="BJ12"/>
  <c r="BK12"/>
  <c r="BL12"/>
  <c r="BJ13"/>
  <c r="BK13"/>
  <c r="BL13"/>
  <c r="BA4"/>
  <c r="BB4"/>
  <c r="BC4"/>
  <c r="BD4"/>
  <c r="BE4"/>
  <c r="BF4"/>
  <c r="BG4"/>
  <c r="BH4"/>
  <c r="BI4"/>
  <c r="BA5"/>
  <c r="BB5"/>
  <c r="BD5"/>
  <c r="BC5" s="1"/>
  <c r="BE5"/>
  <c r="BF5"/>
  <c r="BH5"/>
  <c r="BG5" s="1"/>
  <c r="BI5"/>
  <c r="BA6"/>
  <c r="BB6"/>
  <c r="BC6"/>
  <c r="BD6"/>
  <c r="BE6"/>
  <c r="BF6"/>
  <c r="BG6"/>
  <c r="BH6"/>
  <c r="BI6"/>
  <c r="BA7"/>
  <c r="BB7"/>
  <c r="BD7"/>
  <c r="BC7" s="1"/>
  <c r="BE7"/>
  <c r="BF7"/>
  <c r="BH7"/>
  <c r="BG7" s="1"/>
  <c r="BI7"/>
  <c r="BA8"/>
  <c r="BB8"/>
  <c r="BC8"/>
  <c r="BD8"/>
  <c r="BE8"/>
  <c r="BF8"/>
  <c r="BG8"/>
  <c r="BH8"/>
  <c r="BI8"/>
  <c r="BA9"/>
  <c r="BB9"/>
  <c r="BD9"/>
  <c r="BC9" s="1"/>
  <c r="BE9"/>
  <c r="BF9"/>
  <c r="BH9"/>
  <c r="BG9" s="1"/>
  <c r="BI9"/>
  <c r="BA10"/>
  <c r="BB10"/>
  <c r="BC10"/>
  <c r="BD10"/>
  <c r="BE10"/>
  <c r="BF10"/>
  <c r="BG10"/>
  <c r="BH10"/>
  <c r="BI10"/>
  <c r="BA11"/>
  <c r="BB11"/>
  <c r="BD11"/>
  <c r="BC11" s="1"/>
  <c r="BE11"/>
  <c r="BF11"/>
  <c r="BH11"/>
  <c r="BG11" s="1"/>
  <c r="BI11"/>
  <c r="BA12"/>
  <c r="BB12"/>
  <c r="BC12"/>
  <c r="BD12"/>
  <c r="BE12"/>
  <c r="BF12"/>
  <c r="BG12"/>
  <c r="BH12"/>
  <c r="BI12"/>
  <c r="BA13"/>
  <c r="BB13"/>
  <c r="BD13"/>
  <c r="BC13" s="1"/>
  <c r="BE13"/>
  <c r="BF13"/>
  <c r="BH13"/>
  <c r="BG13" s="1"/>
  <c r="BI13"/>
  <c r="BG3"/>
  <c r="BA3"/>
  <c r="BC3"/>
  <c r="BK17" l="1"/>
  <c r="BI3" l="1"/>
  <c r="BH3"/>
  <c r="BF3"/>
  <c r="BE3"/>
  <c r="BD3"/>
  <c r="BB3"/>
  <c r="BL2" l="1"/>
  <c r="BK2"/>
  <c r="BJ2"/>
</calcChain>
</file>

<file path=xl/sharedStrings.xml><?xml version="1.0" encoding="utf-8"?>
<sst xmlns="http://schemas.openxmlformats.org/spreadsheetml/2006/main" count="419" uniqueCount="99">
  <si>
    <t>SiO2</t>
  </si>
  <si>
    <t>MnO</t>
  </si>
  <si>
    <t>MgO</t>
  </si>
  <si>
    <t>CaO</t>
  </si>
  <si>
    <t>Na2O</t>
  </si>
  <si>
    <t>K2O</t>
  </si>
  <si>
    <t>TiO2</t>
  </si>
  <si>
    <t>Ba</t>
  </si>
  <si>
    <t>Sr</t>
  </si>
  <si>
    <t>Y</t>
  </si>
  <si>
    <t>Zr</t>
  </si>
  <si>
    <t>V</t>
  </si>
  <si>
    <t>Cd</t>
  </si>
  <si>
    <t>Cu</t>
  </si>
  <si>
    <t>Ni</t>
  </si>
  <si>
    <t>Pb</t>
  </si>
  <si>
    <t>Zn</t>
  </si>
  <si>
    <t>As</t>
  </si>
  <si>
    <t>Co</t>
  </si>
  <si>
    <t>Cr</t>
  </si>
  <si>
    <t>Mo</t>
  </si>
  <si>
    <t>Rb</t>
  </si>
  <si>
    <t>Sc</t>
  </si>
  <si>
    <t>Th</t>
  </si>
  <si>
    <t>U</t>
  </si>
  <si>
    <t>La</t>
  </si>
  <si>
    <t>Ce</t>
  </si>
  <si>
    <t>Nd</t>
  </si>
  <si>
    <t>Sm</t>
  </si>
  <si>
    <t>Eu</t>
  </si>
  <si>
    <t>Tb</t>
  </si>
  <si>
    <t>Yb</t>
  </si>
  <si>
    <t>Lu</t>
  </si>
  <si>
    <t>na</t>
  </si>
  <si>
    <t>2.4a</t>
  </si>
  <si>
    <t>2.4b</t>
  </si>
  <si>
    <t>2.4c</t>
  </si>
  <si>
    <t>2.4d</t>
  </si>
  <si>
    <t>Crinoidal_grainstone</t>
  </si>
  <si>
    <t>Fe-rich_layer</t>
  </si>
  <si>
    <t>Jasperite</t>
  </si>
  <si>
    <t>Mn-rich_bed</t>
  </si>
  <si>
    <t>Upper_shale</t>
  </si>
  <si>
    <t>Lower_shale</t>
  </si>
  <si>
    <t>Deposit or district name</t>
  </si>
  <si>
    <t>age,Ma</t>
  </si>
  <si>
    <t>reserves,mmt</t>
  </si>
  <si>
    <t>Ref1</t>
  </si>
  <si>
    <t>Ref2</t>
  </si>
  <si>
    <t>Ref3</t>
  </si>
  <si>
    <t>Sample</t>
  </si>
  <si>
    <t>Lithology</t>
  </si>
  <si>
    <t>Fe2O3t</t>
  </si>
  <si>
    <t>AI203</t>
  </si>
  <si>
    <t>P205</t>
  </si>
  <si>
    <t>LOI</t>
  </si>
  <si>
    <t>Nb</t>
  </si>
  <si>
    <t>Pr</t>
  </si>
  <si>
    <t>Gd</t>
  </si>
  <si>
    <t xml:space="preserve">Dy </t>
  </si>
  <si>
    <t xml:space="preserve">Ho </t>
  </si>
  <si>
    <t xml:space="preserve">Er </t>
  </si>
  <si>
    <t xml:space="preserve">Tm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</si>
  <si>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</si>
  <si>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</si>
  <si>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</si>
  <si>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</si>
  <si>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</si>
  <si>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</si>
  <si>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</si>
  <si>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</si>
  <si>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</si>
  <si>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</si>
  <si>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</si>
  <si>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</si>
  <si>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t>LaN/YbN@Al=0</t>
  </si>
  <si>
    <t>%S ore</t>
  </si>
  <si>
    <r>
      <t>δ</t>
    </r>
    <r>
      <rPr>
        <vertAlign val="superscript"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S ore, sulfide</t>
    </r>
  </si>
  <si>
    <t>%S host</t>
  </si>
  <si>
    <r>
      <t>δ</t>
    </r>
    <r>
      <rPr>
        <vertAlign val="superscript"/>
        <sz val="11"/>
        <color theme="1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S host, sulfide</t>
    </r>
  </si>
  <si>
    <r>
      <t>δ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C</t>
    </r>
  </si>
  <si>
    <r>
      <t>δ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</si>
  <si>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chondrite values from Taylor &amp; McLennan table A2</t>
  </si>
  <si>
    <t>element</t>
  </si>
  <si>
    <t>Notes</t>
  </si>
  <si>
    <t>x</t>
  </si>
  <si>
    <t>avg</t>
  </si>
  <si>
    <t>Mn carb</t>
  </si>
  <si>
    <t>items in italics are below detection, entered as 1/2 detection limit</t>
  </si>
  <si>
    <t>nr = not reported</t>
  </si>
  <si>
    <t>Jach, R., and Dudek, T., 2005, Origin of a Toarcian manganese carbonate/silicate deposit from the Krížna unit, Tatra Mountains, Poland: Chemical Geology, v. 224, p. 136-152.</t>
  </si>
  <si>
    <t>avg shale</t>
  </si>
  <si>
    <t>Krizna_c</t>
  </si>
  <si>
    <t>PAAS</t>
  </si>
  <si>
    <t>Enrichment factors</t>
  </si>
  <si>
    <t>PAAS - X/Al</t>
  </si>
  <si>
    <t>(X/Al)sample/(X/Al)paas</t>
  </si>
  <si>
    <t>Ce/Ce* @Al=0</t>
  </si>
  <si>
    <t>Eu/Eu* @Al=0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</si>
</sst>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0"/>
    <numFmt numFmtId="167" formatCode="0.00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65" fontId="0" fillId="0" borderId="0" xfId="0" applyNumberFormat="1" applyBorder="1"/>
    <xf numFmtId="1" fontId="0" fillId="0" borderId="0" xfId="0" applyNumberFormat="1"/>
    <xf numFmtId="164" fontId="2" fillId="0" borderId="0" xfId="0" applyNumberFormat="1" applyFont="1"/>
    <xf numFmtId="2" fontId="1" fillId="0" borderId="0" xfId="0" applyNumberFormat="1" applyFont="1" applyAlignment="1">
      <alignment wrapText="1"/>
    </xf>
    <xf numFmtId="166" fontId="0" fillId="0" borderId="0" xfId="0" applyNumberFormat="1"/>
    <xf numFmtId="167" fontId="0" fillId="0" borderId="0" xfId="0" applyNumberFormat="1"/>
    <xf numFmtId="1" fontId="3" fillId="0" borderId="0" xfId="0" applyNumberFormat="1" applyFont="1"/>
    <xf numFmtId="164" fontId="3" fillId="0" borderId="0" xfId="0" applyNumberFormat="1" applyFont="1"/>
    <xf numFmtId="0" fontId="0" fillId="0" borderId="0" xfId="0" applyBorder="1"/>
    <xf numFmtId="0" fontId="0" fillId="0" borderId="5" xfId="0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3" xfId="0" applyFill="1" applyBorder="1"/>
    <xf numFmtId="0" fontId="0" fillId="3" borderId="0" xfId="0" applyFill="1"/>
    <xf numFmtId="164" fontId="0" fillId="3" borderId="0" xfId="0" applyNumberFormat="1" applyFill="1"/>
    <xf numFmtId="0" fontId="7" fillId="3" borderId="0" xfId="0" applyFont="1" applyFill="1" applyAlignment="1">
      <alignment horizontal="left"/>
    </xf>
    <xf numFmtId="0" fontId="0" fillId="3" borderId="4" xfId="0" applyFill="1" applyBorder="1"/>
    <xf numFmtId="2" fontId="0" fillId="3" borderId="4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1" fontId="0" fillId="3" borderId="4" xfId="0" applyNumberFormat="1" applyFill="1" applyBorder="1" applyAlignment="1">
      <alignment horizontal="right"/>
    </xf>
    <xf numFmtId="165" fontId="0" fillId="3" borderId="4" xfId="0" applyNumberFormat="1" applyFill="1" applyBorder="1"/>
    <xf numFmtId="2" fontId="0" fillId="3" borderId="4" xfId="0" applyNumberFormat="1" applyFill="1" applyBorder="1" applyAlignment="1">
      <alignment horizontal="center"/>
    </xf>
    <xf numFmtId="0" fontId="7" fillId="3" borderId="0" xfId="0" applyFont="1" applyFill="1" applyAlignment="1">
      <alignment horizontal="left" indent="5"/>
    </xf>
    <xf numFmtId="165" fontId="0" fillId="3" borderId="0" xfId="0" applyNumberFormat="1" applyFill="1" applyBorder="1"/>
    <xf numFmtId="0" fontId="0" fillId="3" borderId="0" xfId="0" applyFill="1" applyAlignment="1">
      <alignment horizontal="righ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5" xfId="0" applyFill="1" applyBorder="1"/>
    <xf numFmtId="0" fontId="1" fillId="3" borderId="5" xfId="0" applyFont="1" applyFill="1" applyBorder="1" applyAlignment="1">
      <alignment wrapText="1"/>
    </xf>
    <xf numFmtId="0" fontId="2" fillId="3" borderId="5" xfId="0" applyFont="1" applyFill="1" applyBorder="1"/>
    <xf numFmtId="0" fontId="0" fillId="3" borderId="5" xfId="0" applyFill="1" applyBorder="1" applyAlignment="1">
      <alignment horizontal="right"/>
    </xf>
    <xf numFmtId="2" fontId="0" fillId="3" borderId="5" xfId="0" applyNumberForma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10" xfId="0" applyNumberFormat="1" applyFill="1" applyBorder="1" applyAlignment="1">
      <alignment horizontal="right"/>
    </xf>
    <xf numFmtId="0" fontId="0" fillId="3" borderId="11" xfId="0" applyFill="1" applyBorder="1"/>
    <xf numFmtId="0" fontId="1" fillId="3" borderId="0" xfId="0" applyFont="1" applyFill="1" applyBorder="1" applyAlignment="1">
      <alignment wrapText="1"/>
    </xf>
    <xf numFmtId="0" fontId="0" fillId="3" borderId="0" xfId="0" applyFill="1" applyBorder="1"/>
    <xf numFmtId="164" fontId="0" fillId="3" borderId="12" xfId="0" applyNumberFormat="1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2" fillId="3" borderId="0" xfId="0" applyFont="1" applyFill="1" applyBorder="1"/>
    <xf numFmtId="0" fontId="0" fillId="3" borderId="13" xfId="0" applyFill="1" applyBorder="1"/>
    <xf numFmtId="164" fontId="0" fillId="3" borderId="14" xfId="0" applyNumberFormat="1" applyFill="1" applyBorder="1" applyAlignment="1">
      <alignment horizontal="right"/>
    </xf>
    <xf numFmtId="1" fontId="0" fillId="3" borderId="9" xfId="0" applyNumberFormat="1" applyFill="1" applyBorder="1" applyAlignment="1">
      <alignment horizontal="right"/>
    </xf>
    <xf numFmtId="0" fontId="0" fillId="3" borderId="12" xfId="0" applyFill="1" applyBorder="1"/>
    <xf numFmtId="0" fontId="2" fillId="3" borderId="12" xfId="0" applyFont="1" applyFill="1" applyBorder="1"/>
    <xf numFmtId="0" fontId="2" fillId="3" borderId="11" xfId="0" applyFont="1" applyFill="1" applyBorder="1"/>
    <xf numFmtId="0" fontId="0" fillId="3" borderId="14" xfId="0" applyFill="1" applyBorder="1"/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5" fillId="2" borderId="8" xfId="1" applyFont="1" applyFill="1" applyBorder="1" applyAlignment="1" applyProtection="1">
      <alignment wrapText="1"/>
    </xf>
    <xf numFmtId="0" fontId="0" fillId="3" borderId="10" xfId="0" applyFill="1" applyBorder="1"/>
    <xf numFmtId="1" fontId="0" fillId="3" borderId="0" xfId="0" applyNumberFormat="1" applyFill="1" applyBorder="1"/>
    <xf numFmtId="164" fontId="2" fillId="3" borderId="0" xfId="0" applyNumberFormat="1" applyFont="1" applyFill="1" applyBorder="1"/>
    <xf numFmtId="164" fontId="0" fillId="3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543824913568596"/>
          <c:y val="9.0121053050186944E-2"/>
          <c:w val="0.8160189260675107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0938434436509434E-2"/>
                  <c:y val="0.24973578302713156"/>
                </c:manualLayout>
              </c:layout>
              <c:numFmt formatCode="General" sourceLinked="0"/>
            </c:trendlineLbl>
          </c:trendline>
          <c:xVal>
            <c:numRef>
              <c:f>Data!$L$5:$L$13</c:f>
              <c:numCache>
                <c:formatCode>General</c:formatCode>
                <c:ptCount val="9"/>
                <c:pt idx="0">
                  <c:v>0.95</c:v>
                </c:pt>
                <c:pt idx="1">
                  <c:v>0.65</c:v>
                </c:pt>
                <c:pt idx="2">
                  <c:v>1.2</c:v>
                </c:pt>
                <c:pt idx="3">
                  <c:v>0.74</c:v>
                </c:pt>
                <c:pt idx="4">
                  <c:v>0.13</c:v>
                </c:pt>
                <c:pt idx="5">
                  <c:v>12.7</c:v>
                </c:pt>
                <c:pt idx="6">
                  <c:v>18</c:v>
                </c:pt>
                <c:pt idx="7">
                  <c:v>1</c:v>
                </c:pt>
                <c:pt idx="8">
                  <c:v>1.9</c:v>
                </c:pt>
              </c:numCache>
            </c:numRef>
          </c:xVal>
          <c:yVal>
            <c:numRef>
              <c:f>Data!$BJ$5:$BJ$13</c:f>
              <c:numCache>
                <c:formatCode>0.000</c:formatCode>
                <c:ptCount val="9"/>
                <c:pt idx="0">
                  <c:v>0.87107070335400083</c:v>
                </c:pt>
                <c:pt idx="1">
                  <c:v>2.3104721832779629</c:v>
                </c:pt>
                <c:pt idx="2">
                  <c:v>0.9525994076559624</c:v>
                </c:pt>
                <c:pt idx="3">
                  <c:v>1.4002434287646262</c:v>
                </c:pt>
                <c:pt idx="4">
                  <c:v>1.7523145312437867</c:v>
                </c:pt>
                <c:pt idx="5">
                  <c:v>1.4816635926455346</c:v>
                </c:pt>
                <c:pt idx="6">
                  <c:v>1.9591207405216966</c:v>
                </c:pt>
                <c:pt idx="7">
                  <c:v>1.8949789244392572</c:v>
                </c:pt>
                <c:pt idx="8">
                  <c:v>1.4155959417335418</c:v>
                </c:pt>
              </c:numCache>
            </c:numRef>
          </c:yVal>
        </c:ser>
        <c:axId val="46808448"/>
        <c:axId val="46811776"/>
      </c:scatterChart>
      <c:valAx>
        <c:axId val="4680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  <c:layout/>
        </c:title>
        <c:numFmt formatCode="General" sourceLinked="1"/>
        <c:tickLblPos val="nextTo"/>
        <c:crossAx val="46811776"/>
        <c:crosses val="autoZero"/>
        <c:crossBetween val="midCat"/>
      </c:valAx>
      <c:valAx>
        <c:axId val="468117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  <c:layout/>
        </c:title>
        <c:numFmt formatCode="0.000" sourceLinked="1"/>
        <c:tickLblPos val="nextTo"/>
        <c:crossAx val="46808448"/>
        <c:crosses val="autoZero"/>
        <c:crossBetween val="midCat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010539301543344"/>
          <c:y val="6.9919032848167514E-2"/>
          <c:w val="0.8160189260675107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0938434436509434E-2"/>
                  <c:y val="0.2497357830271317"/>
                </c:manualLayout>
              </c:layout>
              <c:numFmt formatCode="General" sourceLinked="0"/>
            </c:trendlineLbl>
          </c:trendline>
          <c:xVal>
            <c:numRef>
              <c:f>Data!$L$5:$L$13</c:f>
              <c:numCache>
                <c:formatCode>General</c:formatCode>
                <c:ptCount val="9"/>
                <c:pt idx="0">
                  <c:v>0.95</c:v>
                </c:pt>
                <c:pt idx="1">
                  <c:v>0.65</c:v>
                </c:pt>
                <c:pt idx="2">
                  <c:v>1.2</c:v>
                </c:pt>
                <c:pt idx="3">
                  <c:v>0.74</c:v>
                </c:pt>
                <c:pt idx="4">
                  <c:v>0.13</c:v>
                </c:pt>
                <c:pt idx="5">
                  <c:v>12.7</c:v>
                </c:pt>
                <c:pt idx="6">
                  <c:v>18</c:v>
                </c:pt>
                <c:pt idx="7">
                  <c:v>1</c:v>
                </c:pt>
                <c:pt idx="8">
                  <c:v>1.9</c:v>
                </c:pt>
              </c:numCache>
            </c:numRef>
          </c:xVal>
          <c:yVal>
            <c:numRef>
              <c:f>Data!$BK$5:$BK$13</c:f>
              <c:numCache>
                <c:formatCode>0.000</c:formatCode>
                <c:ptCount val="9"/>
                <c:pt idx="0">
                  <c:v>0.69913798395071791</c:v>
                </c:pt>
                <c:pt idx="1">
                  <c:v>0.72178951519805346</c:v>
                </c:pt>
                <c:pt idx="2">
                  <c:v>1.5239900171037029</c:v>
                </c:pt>
                <c:pt idx="3">
                  <c:v>1.2341976891838369</c:v>
                </c:pt>
                <c:pt idx="4">
                  <c:v>1.1320086056774703</c:v>
                </c:pt>
                <c:pt idx="5">
                  <c:v>0.65761031277815696</c:v>
                </c:pt>
                <c:pt idx="6">
                  <c:v>0.92397218928623404</c:v>
                </c:pt>
                <c:pt idx="7">
                  <c:v>0.70974813197229081</c:v>
                </c:pt>
                <c:pt idx="8">
                  <c:v>0.83023184109084935</c:v>
                </c:pt>
              </c:numCache>
            </c:numRef>
          </c:yVal>
        </c:ser>
        <c:axId val="61969920"/>
        <c:axId val="61977344"/>
      </c:scatterChart>
      <c:valAx>
        <c:axId val="61969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  <c:layout/>
        </c:title>
        <c:numFmt formatCode="General" sourceLinked="1"/>
        <c:tickLblPos val="nextTo"/>
        <c:crossAx val="61977344"/>
        <c:crosses val="autoZero"/>
        <c:crossBetween val="midCat"/>
      </c:valAx>
      <c:valAx>
        <c:axId val="619773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  <c:layout/>
        </c:title>
        <c:numFmt formatCode="0.000" sourceLinked="1"/>
        <c:tickLblPos val="nextTo"/>
        <c:crossAx val="61969920"/>
        <c:crosses val="autoZero"/>
        <c:crossBetween val="midCat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010539301543344"/>
          <c:y val="6.9919032848167514E-2"/>
          <c:w val="0.8160189260675107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0938434436509434E-2"/>
                  <c:y val="0.24973578302713181"/>
                </c:manualLayout>
              </c:layout>
              <c:numFmt formatCode="General" sourceLinked="0"/>
            </c:trendlineLbl>
          </c:trendline>
          <c:xVal>
            <c:numRef>
              <c:f>Data!$L$5:$L$13</c:f>
              <c:numCache>
                <c:formatCode>General</c:formatCode>
                <c:ptCount val="9"/>
                <c:pt idx="0">
                  <c:v>0.95</c:v>
                </c:pt>
                <c:pt idx="1">
                  <c:v>0.65</c:v>
                </c:pt>
                <c:pt idx="2">
                  <c:v>1.2</c:v>
                </c:pt>
                <c:pt idx="3">
                  <c:v>0.74</c:v>
                </c:pt>
                <c:pt idx="4">
                  <c:v>0.13</c:v>
                </c:pt>
                <c:pt idx="5">
                  <c:v>12.7</c:v>
                </c:pt>
                <c:pt idx="6">
                  <c:v>18</c:v>
                </c:pt>
                <c:pt idx="7">
                  <c:v>1</c:v>
                </c:pt>
                <c:pt idx="8">
                  <c:v>1.9</c:v>
                </c:pt>
              </c:numCache>
            </c:numRef>
          </c:xVal>
          <c:yVal>
            <c:numRef>
              <c:f>Data!$BL$5:$BL$13</c:f>
              <c:numCache>
                <c:formatCode>0.000</c:formatCode>
                <c:ptCount val="9"/>
                <c:pt idx="0">
                  <c:v>8.9237709085694181</c:v>
                </c:pt>
                <c:pt idx="1">
                  <c:v>10.113255111308829</c:v>
                </c:pt>
                <c:pt idx="2">
                  <c:v>9.6857402361489537</c:v>
                </c:pt>
                <c:pt idx="3">
                  <c:v>13.815319406600059</c:v>
                </c:pt>
                <c:pt idx="4">
                  <c:v>4.8147138964577652</c:v>
                </c:pt>
                <c:pt idx="5">
                  <c:v>11.74951518275769</c:v>
                </c:pt>
                <c:pt idx="6">
                  <c:v>9.2312183729077475</c:v>
                </c:pt>
                <c:pt idx="7">
                  <c:v>3.4460523030493837</c:v>
                </c:pt>
                <c:pt idx="8">
                  <c:v>8.0639418710263389</c:v>
                </c:pt>
              </c:numCache>
            </c:numRef>
          </c:yVal>
        </c:ser>
        <c:axId val="62110720"/>
        <c:axId val="68885120"/>
      </c:scatterChart>
      <c:valAx>
        <c:axId val="6211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  <c:layout/>
        </c:title>
        <c:numFmt formatCode="General" sourceLinked="1"/>
        <c:tickLblPos val="nextTo"/>
        <c:crossAx val="68885120"/>
        <c:crosses val="autoZero"/>
        <c:crossBetween val="midCat"/>
      </c:valAx>
      <c:valAx>
        <c:axId val="688851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LaN/YbN</a:t>
                </a:r>
              </a:p>
            </c:rich>
          </c:tx>
          <c:layout/>
        </c:title>
        <c:numFmt formatCode="0.000" sourceLinked="1"/>
        <c:tickLblPos val="nextTo"/>
        <c:crossAx val="62110720"/>
        <c:crosses val="autoZero"/>
        <c:crossBetween val="midCat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028028653091496"/>
          <c:y val="5.3757416686550562E-2"/>
          <c:w val="0.8160189260675107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05230052239602"/>
                  <c:y val="-0.14131901694106425"/>
                </c:manualLayout>
              </c:layout>
              <c:numFmt formatCode="General" sourceLinked="0"/>
            </c:trendlineLbl>
          </c:trendline>
          <c:xVal>
            <c:numRef>
              <c:f>Mo_U!$AB$22:$AB$32</c:f>
              <c:numCache>
                <c:formatCode>0.0</c:formatCode>
                <c:ptCount val="11"/>
                <c:pt idx="0">
                  <c:v>3.1279102384291724</c:v>
                </c:pt>
                <c:pt idx="1">
                  <c:v>1.695200629425649</c:v>
                </c:pt>
                <c:pt idx="2" formatCode="0">
                  <c:v>1.2835314091680814</c:v>
                </c:pt>
                <c:pt idx="3" formatCode="0">
                  <c:v>1.8759305210918114</c:v>
                </c:pt>
                <c:pt idx="4" formatCode="0">
                  <c:v>1.2701612903225805</c:v>
                </c:pt>
                <c:pt idx="5" formatCode="0">
                  <c:v>2.0597210113339144</c:v>
                </c:pt>
                <c:pt idx="6" formatCode="0">
                  <c:v>14.069478908188582</c:v>
                </c:pt>
                <c:pt idx="7" formatCode="0">
                  <c:v>2.2082804165608327</c:v>
                </c:pt>
                <c:pt idx="8" formatCode="0">
                  <c:v>1.9306451612903224</c:v>
                </c:pt>
                <c:pt idx="9" formatCode="0">
                  <c:v>1.2193548387096773</c:v>
                </c:pt>
                <c:pt idx="10" formatCode="0">
                  <c:v>3.850594227504244</c:v>
                </c:pt>
              </c:numCache>
            </c:numRef>
          </c:xVal>
          <c:yVal>
            <c:numRef>
              <c:f>Mo_U!$T$22:$T$32</c:f>
              <c:numCache>
                <c:formatCode>0.0</c:formatCode>
                <c:ptCount val="11"/>
                <c:pt idx="0">
                  <c:v>30.239999999999995</c:v>
                </c:pt>
                <c:pt idx="1">
                  <c:v>24.800487804878045</c:v>
                </c:pt>
                <c:pt idx="2" formatCode="0">
                  <c:v>19.89473684210526</c:v>
                </c:pt>
                <c:pt idx="3" formatCode="0">
                  <c:v>29.076923076923073</c:v>
                </c:pt>
                <c:pt idx="4" formatCode="0">
                  <c:v>15.75</c:v>
                </c:pt>
                <c:pt idx="5" formatCode="0">
                  <c:v>25.540540540540537</c:v>
                </c:pt>
                <c:pt idx="6" formatCode="0">
                  <c:v>145.38461538461536</c:v>
                </c:pt>
                <c:pt idx="7" formatCode="0">
                  <c:v>5.9527559055118102</c:v>
                </c:pt>
                <c:pt idx="8" formatCode="0">
                  <c:v>35.174999999999997</c:v>
                </c:pt>
                <c:pt idx="9" formatCode="0">
                  <c:v>18.899999999999999</c:v>
                </c:pt>
                <c:pt idx="10" formatCode="0">
                  <c:v>9.9473684210526301</c:v>
                </c:pt>
              </c:numCache>
            </c:numRef>
          </c:yVal>
        </c:ser>
        <c:ser>
          <c:idx val="1"/>
          <c:order val="1"/>
          <c:tx>
            <c:v>Seawater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square"/>
            <c:size val="2"/>
            <c:spPr>
              <a:ln w="12700">
                <a:prstDash val="dash"/>
              </a:ln>
            </c:spPr>
          </c:marker>
          <c:xVal>
            <c:numRef>
              <c:f>Mo_U!$AB$34:$AB$35</c:f>
              <c:numCache>
                <c:formatCode>General</c:formatCode>
                <c:ptCount val="2"/>
                <c:pt idx="0" formatCode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Mo_U!$T$34:$T$35</c:f>
              <c:numCache>
                <c:formatCode>0</c:formatCode>
                <c:ptCount val="2"/>
                <c:pt idx="0" formatCode="0.00">
                  <c:v>7.5</c:v>
                </c:pt>
                <c:pt idx="1">
                  <c:v>750</c:v>
                </c:pt>
              </c:numCache>
            </c:numRef>
          </c:yVal>
        </c:ser>
        <c:axId val="69694592"/>
        <c:axId val="69800320"/>
      </c:scatterChart>
      <c:valAx>
        <c:axId val="69694592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EF-U </a:t>
                </a:r>
              </a:p>
            </c:rich>
          </c:tx>
          <c:layout/>
        </c:title>
        <c:numFmt formatCode="0.0" sourceLinked="1"/>
        <c:tickLblPos val="nextTo"/>
        <c:crossAx val="69800320"/>
        <c:crosses val="autoZero"/>
        <c:crossBetween val="midCat"/>
      </c:valAx>
      <c:valAx>
        <c:axId val="69800320"/>
        <c:scaling>
          <c:logBase val="10"/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EF-Mo</a:t>
                </a:r>
              </a:p>
            </c:rich>
          </c:tx>
          <c:layout/>
        </c:title>
        <c:numFmt formatCode="0.0" sourceLinked="1"/>
        <c:tickLblPos val="nextTo"/>
        <c:crossAx val="69694592"/>
        <c:crosses val="autoZero"/>
        <c:crossBetween val="midCat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910679927098088"/>
          <c:y val="6.1838224767358632E-2"/>
          <c:w val="0.8160189260675107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42867055544555976"/>
                  <c:y val="-2.357432593653066E-3"/>
                </c:manualLayout>
              </c:layout>
              <c:numFmt formatCode="General" sourceLinked="0"/>
            </c:trendlineLbl>
          </c:trendline>
          <c:xVal>
            <c:numRef>
              <c:f>Mo_U!$AB$22:$AB$32</c:f>
              <c:numCache>
                <c:formatCode>0.0</c:formatCode>
                <c:ptCount val="11"/>
                <c:pt idx="0">
                  <c:v>3.1279102384291724</c:v>
                </c:pt>
                <c:pt idx="1">
                  <c:v>1.695200629425649</c:v>
                </c:pt>
                <c:pt idx="2" formatCode="0">
                  <c:v>1.2835314091680814</c:v>
                </c:pt>
                <c:pt idx="3" formatCode="0">
                  <c:v>1.8759305210918114</c:v>
                </c:pt>
                <c:pt idx="4" formatCode="0">
                  <c:v>1.2701612903225805</c:v>
                </c:pt>
                <c:pt idx="5" formatCode="0">
                  <c:v>2.0597210113339144</c:v>
                </c:pt>
                <c:pt idx="6" formatCode="0">
                  <c:v>14.069478908188582</c:v>
                </c:pt>
                <c:pt idx="7" formatCode="0">
                  <c:v>2.2082804165608327</c:v>
                </c:pt>
                <c:pt idx="8" formatCode="0">
                  <c:v>1.9306451612903224</c:v>
                </c:pt>
                <c:pt idx="9" formatCode="0">
                  <c:v>1.2193548387096773</c:v>
                </c:pt>
                <c:pt idx="10" formatCode="0">
                  <c:v>3.850594227504244</c:v>
                </c:pt>
              </c:numCache>
            </c:numRef>
          </c:xVal>
          <c:yVal>
            <c:numRef>
              <c:f>Mo_U!$T$22:$T$32</c:f>
              <c:numCache>
                <c:formatCode>0.0</c:formatCode>
                <c:ptCount val="11"/>
                <c:pt idx="0">
                  <c:v>30.239999999999995</c:v>
                </c:pt>
                <c:pt idx="1">
                  <c:v>24.800487804878045</c:v>
                </c:pt>
                <c:pt idx="2" formatCode="0">
                  <c:v>19.89473684210526</c:v>
                </c:pt>
                <c:pt idx="3" formatCode="0">
                  <c:v>29.076923076923073</c:v>
                </c:pt>
                <c:pt idx="4" formatCode="0">
                  <c:v>15.75</c:v>
                </c:pt>
                <c:pt idx="5" formatCode="0">
                  <c:v>25.540540540540537</c:v>
                </c:pt>
                <c:pt idx="6" formatCode="0">
                  <c:v>145.38461538461536</c:v>
                </c:pt>
                <c:pt idx="7" formatCode="0">
                  <c:v>5.9527559055118102</c:v>
                </c:pt>
                <c:pt idx="8" formatCode="0">
                  <c:v>35.174999999999997</c:v>
                </c:pt>
                <c:pt idx="9" formatCode="0">
                  <c:v>18.899999999999999</c:v>
                </c:pt>
                <c:pt idx="10" formatCode="0">
                  <c:v>9.9473684210526301</c:v>
                </c:pt>
              </c:numCache>
            </c:numRef>
          </c:yVal>
        </c:ser>
        <c:axId val="72681344"/>
        <c:axId val="72999680"/>
      </c:scatterChart>
      <c:valAx>
        <c:axId val="7268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EF-U </a:t>
                </a:r>
              </a:p>
            </c:rich>
          </c:tx>
          <c:layout/>
        </c:title>
        <c:numFmt formatCode="0.0" sourceLinked="1"/>
        <c:tickLblPos val="nextTo"/>
        <c:crossAx val="72999680"/>
        <c:crosses val="autoZero"/>
        <c:crossBetween val="midCat"/>
      </c:valAx>
      <c:valAx>
        <c:axId val="729996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EF-Mo</a:t>
                </a:r>
              </a:p>
            </c:rich>
          </c:tx>
          <c:layout/>
        </c:title>
        <c:numFmt formatCode="0.0" sourceLinked="1"/>
        <c:tickLblPos val="nextTo"/>
        <c:crossAx val="72681344"/>
        <c:crosses val="autoZero"/>
        <c:crossBetween val="midCat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76200</xdr:colOff>
      <xdr:row>20</xdr:row>
      <xdr:rowOff>0</xdr:rowOff>
    </xdr:from>
    <xdr:to>
      <xdr:col>51</xdr:col>
      <xdr:colOff>123825</xdr:colOff>
      <xdr:row>36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0</xdr:colOff>
      <xdr:row>20</xdr:row>
      <xdr:rowOff>19050</xdr:rowOff>
    </xdr:from>
    <xdr:to>
      <xdr:col>60</xdr:col>
      <xdr:colOff>47625</xdr:colOff>
      <xdr:row>36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0</xdr:colOff>
      <xdr:row>20</xdr:row>
      <xdr:rowOff>0</xdr:rowOff>
    </xdr:from>
    <xdr:to>
      <xdr:col>69</xdr:col>
      <xdr:colOff>47625</xdr:colOff>
      <xdr:row>36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600075</xdr:colOff>
      <xdr:row>36</xdr:row>
      <xdr:rowOff>152400</xdr:rowOff>
    </xdr:from>
    <xdr:to>
      <xdr:col>27</xdr:col>
      <xdr:colOff>38100</xdr:colOff>
      <xdr:row>53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228600</xdr:colOff>
      <xdr:row>37</xdr:row>
      <xdr:rowOff>0</xdr:rowOff>
    </xdr:from>
    <xdr:to>
      <xdr:col>35</xdr:col>
      <xdr:colOff>276225</xdr:colOff>
      <xdr:row>53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0.7176</cdr:x>
      <cdr:y>0.20303</cdr:y>
    </cdr:from>
    <cdr:to>
      <cdr:x>0.89168</cdr:x>
      <cdr:y>0.27576</cdr:y>
    </cdr:to>
    <cdr:sp macro="" textlink="">
      <cdr:nvSpPr>
        <cdr:cNvPr id="2" name="TextBox 1"/>
        <cdr:cNvSpPr txBox="1"/>
      </cdr:nvSpPr>
      <cdr:spPr>
        <a:xfrm xmlns:a="http://schemas.openxmlformats.org/drawingml/2006/main" rot="20211207">
          <a:off x="3533775" y="638176"/>
          <a:ext cx="8572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Seawater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/YbN@Al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18"/>
  <sheetViews>
    <sheetView workbookViewId="0">
      <selection activeCell="A22" sqref="A22"/>
    </sheetView>
  </sheetViews>
  <sheetFormatPr defaultRowHeight="15"/>
  <cols>
    <col min="1" max="1" width="18" customWidth="1"/>
    <col min="8" max="8" width="18.28515625" customWidth="1"/>
    <col min="16" max="16" width="7" customWidth="1"/>
  </cols>
  <sheetData>
    <row r="1" spans="1:85" ht="33" customHeight="1" thickBot="1">
      <c r="A1" s="23" t="s">
        <v>44</v>
      </c>
      <c r="B1" s="24" t="s">
        <v>45</v>
      </c>
      <c r="C1" s="23" t="s">
        <v>46</v>
      </c>
      <c r="D1" s="24" t="s">
        <v>47</v>
      </c>
      <c r="E1" s="24" t="s">
        <v>48</v>
      </c>
      <c r="F1" s="24" t="s">
        <v>49</v>
      </c>
      <c r="G1" s="45" t="s">
        <v>50</v>
      </c>
      <c r="H1" s="46" t="s">
        <v>51</v>
      </c>
      <c r="I1" s="46" t="s">
        <v>1</v>
      </c>
      <c r="J1" s="46" t="s">
        <v>52</v>
      </c>
      <c r="K1" s="46" t="s">
        <v>0</v>
      </c>
      <c r="L1" s="46" t="s">
        <v>53</v>
      </c>
      <c r="M1" s="46" t="s">
        <v>3</v>
      </c>
      <c r="N1" s="46" t="s">
        <v>2</v>
      </c>
      <c r="O1" s="46" t="s">
        <v>5</v>
      </c>
      <c r="P1" s="46" t="s">
        <v>4</v>
      </c>
      <c r="Q1" s="46" t="s">
        <v>6</v>
      </c>
      <c r="R1" s="46" t="s">
        <v>54</v>
      </c>
      <c r="S1" s="47" t="s">
        <v>55</v>
      </c>
      <c r="T1" s="45" t="s">
        <v>17</v>
      </c>
      <c r="U1" s="46" t="s">
        <v>7</v>
      </c>
      <c r="V1" s="46" t="s">
        <v>12</v>
      </c>
      <c r="W1" s="46" t="s">
        <v>18</v>
      </c>
      <c r="X1" s="46" t="s">
        <v>19</v>
      </c>
      <c r="Y1" s="46" t="s">
        <v>13</v>
      </c>
      <c r="Z1" s="46" t="s">
        <v>20</v>
      </c>
      <c r="AA1" s="46" t="s">
        <v>56</v>
      </c>
      <c r="AB1" s="46" t="s">
        <v>14</v>
      </c>
      <c r="AC1" s="46" t="s">
        <v>15</v>
      </c>
      <c r="AD1" s="46" t="s">
        <v>21</v>
      </c>
      <c r="AE1" s="46" t="s">
        <v>22</v>
      </c>
      <c r="AF1" s="46" t="s">
        <v>8</v>
      </c>
      <c r="AG1" s="46" t="s">
        <v>23</v>
      </c>
      <c r="AH1" s="46" t="s">
        <v>24</v>
      </c>
      <c r="AI1" s="46" t="s">
        <v>11</v>
      </c>
      <c r="AJ1" s="46" t="s">
        <v>9</v>
      </c>
      <c r="AK1" s="46" t="s">
        <v>16</v>
      </c>
      <c r="AL1" s="47" t="s">
        <v>10</v>
      </c>
      <c r="AM1" s="45" t="s">
        <v>25</v>
      </c>
      <c r="AN1" s="46" t="s">
        <v>26</v>
      </c>
      <c r="AO1" s="46" t="s">
        <v>57</v>
      </c>
      <c r="AP1" s="46" t="s">
        <v>27</v>
      </c>
      <c r="AQ1" s="46" t="s">
        <v>28</v>
      </c>
      <c r="AR1" s="46" t="s">
        <v>29</v>
      </c>
      <c r="AS1" s="46" t="s">
        <v>58</v>
      </c>
      <c r="AT1" s="46" t="s">
        <v>30</v>
      </c>
      <c r="AU1" s="46" t="s">
        <v>59</v>
      </c>
      <c r="AV1" s="46" t="s">
        <v>60</v>
      </c>
      <c r="AW1" s="46" t="s">
        <v>61</v>
      </c>
      <c r="AX1" s="46" t="s">
        <v>62</v>
      </c>
      <c r="AY1" s="46" t="s">
        <v>31</v>
      </c>
      <c r="AZ1" s="46" t="s">
        <v>32</v>
      </c>
      <c r="BA1" s="46" t="s">
        <v>63</v>
      </c>
      <c r="BB1" s="46" t="s">
        <v>64</v>
      </c>
      <c r="BC1" s="46" t="s">
        <v>65</v>
      </c>
      <c r="BD1" s="46" t="s">
        <v>66</v>
      </c>
      <c r="BE1" s="46" t="s">
        <v>67</v>
      </c>
      <c r="BF1" s="46" t="s">
        <v>68</v>
      </c>
      <c r="BG1" s="46" t="s">
        <v>69</v>
      </c>
      <c r="BH1" s="46" t="s">
        <v>70</v>
      </c>
      <c r="BI1" s="46" t="s">
        <v>71</v>
      </c>
      <c r="BJ1" s="63" t="s">
        <v>72</v>
      </c>
      <c r="BK1" s="63" t="s">
        <v>73</v>
      </c>
      <c r="BL1" s="63" t="s">
        <v>74</v>
      </c>
      <c r="BM1" s="64" t="s">
        <v>97</v>
      </c>
      <c r="BN1" s="64" t="s">
        <v>98</v>
      </c>
      <c r="BO1" s="65" t="s">
        <v>75</v>
      </c>
      <c r="BP1" s="25" t="s">
        <v>76</v>
      </c>
      <c r="BQ1" s="25" t="s">
        <v>77</v>
      </c>
      <c r="BR1" s="25" t="s">
        <v>78</v>
      </c>
      <c r="BS1" s="25" t="s">
        <v>79</v>
      </c>
      <c r="BT1" s="25" t="s">
        <v>80</v>
      </c>
      <c r="BU1" s="25" t="s">
        <v>81</v>
      </c>
      <c r="BV1" s="25" t="s">
        <v>81</v>
      </c>
      <c r="BW1" s="25" t="s">
        <v>82</v>
      </c>
      <c r="BX1" s="25" t="s">
        <v>83</v>
      </c>
      <c r="BY1" s="25" t="s">
        <v>84</v>
      </c>
      <c r="BZ1" s="25"/>
      <c r="CA1" s="25"/>
      <c r="CB1" s="25"/>
      <c r="CC1" s="25"/>
      <c r="CD1" s="25"/>
      <c r="CE1" s="25"/>
    </row>
    <row r="2" spans="1:85" ht="16.5" thickTop="1">
      <c r="A2" s="26" t="s">
        <v>92</v>
      </c>
      <c r="B2" s="26">
        <v>180</v>
      </c>
      <c r="C2" s="27">
        <v>0.2</v>
      </c>
      <c r="D2" s="28" t="s">
        <v>90</v>
      </c>
      <c r="E2" s="28" t="s">
        <v>85</v>
      </c>
      <c r="F2" s="26" t="s">
        <v>85</v>
      </c>
      <c r="G2" s="48" t="s">
        <v>86</v>
      </c>
      <c r="H2" s="29" t="s">
        <v>87</v>
      </c>
      <c r="I2" s="30">
        <f>AVERAGE(I5:I8)</f>
        <v>29.824999999999999</v>
      </c>
      <c r="J2" s="30">
        <f t="shared" ref="J2:X2" si="0">AVERAGE(J5:J8)</f>
        <v>1.9</v>
      </c>
      <c r="K2" s="30">
        <f t="shared" si="0"/>
        <v>6.5</v>
      </c>
      <c r="L2" s="30">
        <f t="shared" si="0"/>
        <v>0.88500000000000001</v>
      </c>
      <c r="M2" s="30">
        <f t="shared" si="0"/>
        <v>29.6</v>
      </c>
      <c r="N2" s="30">
        <f t="shared" si="0"/>
        <v>1.5875000000000001</v>
      </c>
      <c r="O2" s="30">
        <f t="shared" si="0"/>
        <v>3.7500000000000006E-2</v>
      </c>
      <c r="P2" s="30">
        <f t="shared" si="0"/>
        <v>3.7499999999999999E-2</v>
      </c>
      <c r="Q2" s="30">
        <f t="shared" si="0"/>
        <v>1.7000000000000001E-2</v>
      </c>
      <c r="R2" s="30">
        <f t="shared" si="0"/>
        <v>0.13750000000000001</v>
      </c>
      <c r="S2" s="49" t="s">
        <v>33</v>
      </c>
      <c r="T2" s="58">
        <f t="shared" si="0"/>
        <v>22</v>
      </c>
      <c r="U2" s="32">
        <f t="shared" si="0"/>
        <v>2626.5</v>
      </c>
      <c r="V2" s="32">
        <f t="shared" si="0"/>
        <v>0.83499999999999996</v>
      </c>
      <c r="W2" s="32">
        <f t="shared" si="0"/>
        <v>36.5</v>
      </c>
      <c r="X2" s="31">
        <f t="shared" si="0"/>
        <v>5.375</v>
      </c>
      <c r="Y2" s="31">
        <f>AVERAGE(Y5:Y8)</f>
        <v>5.1749999999999998</v>
      </c>
      <c r="Z2" s="31">
        <f t="shared" ref="Z2:AT2" si="1">AVERAGE(Z5:Z8)</f>
        <v>1</v>
      </c>
      <c r="AA2" s="32" t="s">
        <v>33</v>
      </c>
      <c r="AB2" s="32">
        <f t="shared" si="1"/>
        <v>67.95</v>
      </c>
      <c r="AC2" s="32">
        <f t="shared" si="1"/>
        <v>15.274999999999999</v>
      </c>
      <c r="AD2" s="31">
        <f t="shared" si="1"/>
        <v>5</v>
      </c>
      <c r="AE2" s="31">
        <f t="shared" si="1"/>
        <v>1.74</v>
      </c>
      <c r="AF2" s="32">
        <f t="shared" si="1"/>
        <v>586</v>
      </c>
      <c r="AG2" s="31">
        <f t="shared" si="1"/>
        <v>0.85000000000000009</v>
      </c>
      <c r="AH2" s="31">
        <f t="shared" si="1"/>
        <v>0.22500000000000001</v>
      </c>
      <c r="AI2" s="31">
        <f t="shared" si="1"/>
        <v>4.625</v>
      </c>
      <c r="AJ2" s="32">
        <f t="shared" si="1"/>
        <v>16.8</v>
      </c>
      <c r="AK2" s="32">
        <f t="shared" si="1"/>
        <v>14.225</v>
      </c>
      <c r="AL2" s="49">
        <f t="shared" si="1"/>
        <v>0.5</v>
      </c>
      <c r="AM2" s="58">
        <f t="shared" si="1"/>
        <v>23.450000000000003</v>
      </c>
      <c r="AN2" s="32">
        <f t="shared" si="1"/>
        <v>61.75</v>
      </c>
      <c r="AO2" s="29" t="s">
        <v>33</v>
      </c>
      <c r="AP2" s="32">
        <f t="shared" si="1"/>
        <v>19.5</v>
      </c>
      <c r="AQ2" s="31">
        <f t="shared" si="1"/>
        <v>3.5425</v>
      </c>
      <c r="AR2" s="31">
        <f t="shared" si="1"/>
        <v>0.80499999999999994</v>
      </c>
      <c r="AS2" s="29" t="s">
        <v>33</v>
      </c>
      <c r="AT2" s="31">
        <f t="shared" si="1"/>
        <v>0.4</v>
      </c>
      <c r="AU2" s="29" t="s">
        <v>33</v>
      </c>
      <c r="AV2" s="29" t="s">
        <v>33</v>
      </c>
      <c r="AW2" s="29" t="s">
        <v>33</v>
      </c>
      <c r="AX2" s="29" t="s">
        <v>33</v>
      </c>
      <c r="AY2" s="31">
        <f t="shared" ref="AY2:AZ2" si="2">AVERAGE(AY5:AY8)</f>
        <v>1.5649999999999999</v>
      </c>
      <c r="AZ2" s="30">
        <f t="shared" si="2"/>
        <v>0.23750000000000002</v>
      </c>
      <c r="BA2" s="32">
        <f>AVERAGE(BA5:BA8)</f>
        <v>63.896457765667577</v>
      </c>
      <c r="BB2" s="32">
        <f>AVERAGE(BB5:BB8)</f>
        <v>64.524555903866244</v>
      </c>
      <c r="BC2" s="32">
        <f t="shared" ref="BC2:BI2" si="3">AVERAGE(BC5:BC8)</f>
        <v>36.328110092018157</v>
      </c>
      <c r="BD2" s="32">
        <f t="shared" si="3"/>
        <v>27.426160337552741</v>
      </c>
      <c r="BE2" s="32">
        <f t="shared" si="3"/>
        <v>15.335497835497835</v>
      </c>
      <c r="BF2" s="31">
        <f t="shared" si="3"/>
        <v>9.2528735632183903</v>
      </c>
      <c r="BG2" s="31">
        <f t="shared" si="3"/>
        <v>8.008383424020332</v>
      </c>
      <c r="BH2" s="31">
        <f t="shared" si="3"/>
        <v>6.8965517241379306</v>
      </c>
      <c r="BI2" s="31">
        <f t="shared" si="3"/>
        <v>6.310483870967742</v>
      </c>
      <c r="BJ2" s="33">
        <f>BB2/((BA2*BC2)^0.5)</f>
        <v>1.3392610250228261</v>
      </c>
      <c r="BK2" s="33">
        <f>BF2/((BE2*BG2)^0.5)</f>
        <v>0.83493998392606184</v>
      </c>
      <c r="BL2" s="33">
        <f>BA2/BI2</f>
        <v>10.125445064463616</v>
      </c>
      <c r="BM2" s="29">
        <f xml:space="preserve"> 0.0155*L2 + 1.4954</f>
        <v>1.5091175000000001</v>
      </c>
      <c r="BN2" s="29">
        <f xml:space="preserve"> -0.0107*L2 + 0.9813</f>
        <v>0.97183049999999993</v>
      </c>
      <c r="BO2" s="66">
        <f xml:space="preserve"> 0.1211*L2 + 8.3701</f>
        <v>8.4772735000000008</v>
      </c>
      <c r="BP2" s="34" t="s">
        <v>33</v>
      </c>
      <c r="BQ2" s="34" t="s">
        <v>33</v>
      </c>
      <c r="BR2" s="34" t="s">
        <v>33</v>
      </c>
      <c r="BS2" s="34" t="s">
        <v>33</v>
      </c>
      <c r="BT2" s="34" t="s">
        <v>33</v>
      </c>
      <c r="BU2" s="34" t="s">
        <v>33</v>
      </c>
      <c r="BV2" s="34" t="s">
        <v>33</v>
      </c>
      <c r="BW2" s="21">
        <v>0.36699999999999999</v>
      </c>
      <c r="BX2" s="21" t="s">
        <v>25</v>
      </c>
      <c r="BY2" s="21" t="s">
        <v>88</v>
      </c>
      <c r="BZ2" s="21"/>
      <c r="CA2" s="21"/>
      <c r="CB2" s="21"/>
      <c r="CC2" s="21"/>
      <c r="CD2" s="21"/>
      <c r="CE2" s="21"/>
      <c r="CF2" s="21"/>
      <c r="CG2" s="21"/>
    </row>
    <row r="3" spans="1:85" ht="15.75">
      <c r="A3" s="26"/>
      <c r="B3" s="26"/>
      <c r="C3" s="35"/>
      <c r="D3" s="26"/>
      <c r="E3" s="26"/>
      <c r="F3" s="26"/>
      <c r="G3" s="50">
        <v>4.12</v>
      </c>
      <c r="H3" s="51" t="s">
        <v>42</v>
      </c>
      <c r="I3" s="52">
        <v>0.88</v>
      </c>
      <c r="J3" s="52">
        <v>28.3</v>
      </c>
      <c r="K3" s="52" t="s">
        <v>33</v>
      </c>
      <c r="L3" s="52">
        <v>11.5</v>
      </c>
      <c r="M3" s="52">
        <v>2.8</v>
      </c>
      <c r="N3" s="52">
        <v>1.4</v>
      </c>
      <c r="O3" s="52">
        <v>3.7</v>
      </c>
      <c r="P3" s="52">
        <v>5.9</v>
      </c>
      <c r="Q3" s="52">
        <v>0.71</v>
      </c>
      <c r="R3" s="52">
        <v>0.34</v>
      </c>
      <c r="S3" s="53" t="s">
        <v>33</v>
      </c>
      <c r="T3" s="50">
        <v>195</v>
      </c>
      <c r="U3" s="52">
        <v>180</v>
      </c>
      <c r="V3" s="55">
        <v>0.1</v>
      </c>
      <c r="W3" s="52">
        <v>79</v>
      </c>
      <c r="X3" s="52">
        <v>106</v>
      </c>
      <c r="Y3" s="52">
        <v>115</v>
      </c>
      <c r="Z3" s="52">
        <v>18.399999999999999</v>
      </c>
      <c r="AA3" s="52"/>
      <c r="AB3" s="52">
        <v>96.6</v>
      </c>
      <c r="AC3" s="52">
        <v>59.6</v>
      </c>
      <c r="AD3" s="52">
        <v>122</v>
      </c>
      <c r="AE3" s="52">
        <v>19.3</v>
      </c>
      <c r="AF3" s="52">
        <v>56</v>
      </c>
      <c r="AG3" s="52">
        <v>13.6</v>
      </c>
      <c r="AH3" s="52">
        <v>5.9</v>
      </c>
      <c r="AI3" s="52">
        <v>120</v>
      </c>
      <c r="AJ3" s="52">
        <v>24.3</v>
      </c>
      <c r="AK3" s="52">
        <v>66.099999999999994</v>
      </c>
      <c r="AL3" s="59" t="s">
        <v>33</v>
      </c>
      <c r="AM3" s="50">
        <v>56.8</v>
      </c>
      <c r="AN3" s="52">
        <v>128</v>
      </c>
      <c r="AO3" s="52" t="s">
        <v>33</v>
      </c>
      <c r="AP3" s="52">
        <v>43</v>
      </c>
      <c r="AQ3" s="52">
        <v>9.5</v>
      </c>
      <c r="AR3" s="52">
        <v>2.2000000000000002</v>
      </c>
      <c r="AS3" s="52" t="s">
        <v>33</v>
      </c>
      <c r="AT3" s="52">
        <v>1.3</v>
      </c>
      <c r="AU3" s="52" t="s">
        <v>33</v>
      </c>
      <c r="AV3" s="52" t="s">
        <v>33</v>
      </c>
      <c r="AW3" s="52" t="s">
        <v>33</v>
      </c>
      <c r="AX3" s="52" t="s">
        <v>33</v>
      </c>
      <c r="AY3" s="52">
        <v>4.5</v>
      </c>
      <c r="AZ3" s="52">
        <v>0.64</v>
      </c>
      <c r="BA3" s="67">
        <f>AM3/BW$2</f>
        <v>154.7683923705722</v>
      </c>
      <c r="BB3" s="67">
        <f>AN3/BW$3</f>
        <v>133.75130616509927</v>
      </c>
      <c r="BC3" s="68">
        <f t="shared" ref="BC3" si="4">EXP((LN(BA3)-LN(BD3))/3+LN(BD3))</f>
        <v>82.723073218667821</v>
      </c>
      <c r="BD3" s="69">
        <f>AP3/BW$5</f>
        <v>60.478199718706051</v>
      </c>
      <c r="BE3" s="69">
        <f>AQ3/BW$6</f>
        <v>41.125541125541126</v>
      </c>
      <c r="BF3" s="69">
        <f>AR3/BW$7</f>
        <v>25.287356321839084</v>
      </c>
      <c r="BG3" s="68">
        <f t="shared" ref="BG3" si="5">EXP((LN(BE3)-LN(BH3))/3+LN(BH3))</f>
        <v>27.439789849737242</v>
      </c>
      <c r="BH3" s="69">
        <f>AT3/BW$9</f>
        <v>22.413793103448274</v>
      </c>
      <c r="BI3" s="69">
        <f>AY3/BW$10</f>
        <v>18.14516129032258</v>
      </c>
      <c r="BJ3" s="36">
        <f t="shared" ref="BJ3:BJ13" si="6">BB3/((BA3*BC3)^0.5)</f>
        <v>1.1820710085027011</v>
      </c>
      <c r="BK3" s="36">
        <f t="shared" ref="BK3:BK13" si="7">BF3/((BE3*BG3)^0.5)</f>
        <v>0.75276119846890555</v>
      </c>
      <c r="BL3" s="36">
        <f t="shared" ref="BL3:BL13" si="8">BA3/BI3</f>
        <v>8.5294580684226453</v>
      </c>
      <c r="BM3" s="52"/>
      <c r="BN3" s="52"/>
      <c r="BO3" s="59"/>
      <c r="BP3" s="26"/>
      <c r="BQ3" s="26"/>
      <c r="BR3" s="26"/>
      <c r="BS3" s="26"/>
      <c r="BT3" s="26"/>
      <c r="BU3" s="26"/>
      <c r="BV3" s="26"/>
      <c r="BW3">
        <v>0.95699999999999996</v>
      </c>
      <c r="BX3" t="s">
        <v>26</v>
      </c>
      <c r="BY3" t="s">
        <v>89</v>
      </c>
    </row>
    <row r="4" spans="1:85">
      <c r="A4" s="26"/>
      <c r="B4" s="26"/>
      <c r="C4" s="27"/>
      <c r="D4" s="26"/>
      <c r="E4" s="26"/>
      <c r="F4" s="26"/>
      <c r="G4" s="50">
        <v>4.8</v>
      </c>
      <c r="H4" s="51" t="s">
        <v>42</v>
      </c>
      <c r="I4" s="52">
        <v>0.19</v>
      </c>
      <c r="J4" s="52">
        <v>26.3</v>
      </c>
      <c r="K4" s="52" t="s">
        <v>33</v>
      </c>
      <c r="L4" s="52">
        <v>20.5</v>
      </c>
      <c r="M4" s="52">
        <v>0.76</v>
      </c>
      <c r="N4" s="52">
        <v>1.9</v>
      </c>
      <c r="O4" s="52">
        <v>7.2</v>
      </c>
      <c r="P4" s="52">
        <v>3</v>
      </c>
      <c r="Q4" s="52">
        <v>0.94</v>
      </c>
      <c r="R4" s="52">
        <v>0.48</v>
      </c>
      <c r="S4" s="53" t="s">
        <v>33</v>
      </c>
      <c r="T4" s="50">
        <v>205</v>
      </c>
      <c r="U4" s="52">
        <v>530</v>
      </c>
      <c r="V4" s="55">
        <v>0.1</v>
      </c>
      <c r="W4" s="52">
        <v>65</v>
      </c>
      <c r="X4" s="52">
        <v>154</v>
      </c>
      <c r="Y4" s="52">
        <v>205</v>
      </c>
      <c r="Z4" s="52">
        <v>26.9</v>
      </c>
      <c r="AA4" s="52"/>
      <c r="AB4" s="52">
        <v>133</v>
      </c>
      <c r="AC4" s="52">
        <v>73.2</v>
      </c>
      <c r="AD4" s="52">
        <v>131</v>
      </c>
      <c r="AE4" s="52">
        <v>24.4</v>
      </c>
      <c r="AF4" s="52">
        <v>103</v>
      </c>
      <c r="AG4" s="52">
        <v>17.899999999999999</v>
      </c>
      <c r="AH4" s="52">
        <v>5.7</v>
      </c>
      <c r="AI4" s="52">
        <v>143</v>
      </c>
      <c r="AJ4" s="52">
        <v>30.9</v>
      </c>
      <c r="AK4" s="52">
        <v>81.400000000000006</v>
      </c>
      <c r="AL4" s="59" t="s">
        <v>33</v>
      </c>
      <c r="AM4" s="50">
        <v>74.8</v>
      </c>
      <c r="AN4" s="52">
        <v>168</v>
      </c>
      <c r="AO4" s="52" t="s">
        <v>33</v>
      </c>
      <c r="AP4" s="52">
        <v>45</v>
      </c>
      <c r="AQ4" s="52">
        <v>8.6999999999999993</v>
      </c>
      <c r="AR4" s="52">
        <v>2.1</v>
      </c>
      <c r="AS4" s="52" t="s">
        <v>33</v>
      </c>
      <c r="AT4" s="55">
        <v>0.05</v>
      </c>
      <c r="AU4" s="52" t="s">
        <v>33</v>
      </c>
      <c r="AV4" s="52" t="s">
        <v>33</v>
      </c>
      <c r="AW4" s="52" t="s">
        <v>33</v>
      </c>
      <c r="AX4" s="52" t="s">
        <v>33</v>
      </c>
      <c r="AY4" s="52">
        <v>5.3</v>
      </c>
      <c r="AZ4" s="52">
        <v>0.76</v>
      </c>
      <c r="BA4" s="67">
        <f t="shared" ref="BA4:BA13" si="9">AM4/BW$2</f>
        <v>203.81471389645776</v>
      </c>
      <c r="BB4" s="67">
        <f t="shared" ref="BB4:BB13" si="10">AN4/BW$3</f>
        <v>175.5485893416928</v>
      </c>
      <c r="BC4" s="68">
        <f t="shared" ref="BC4:BC13" si="11">EXP((LN(BA4)-LN(BD4))/3+LN(BD4))</f>
        <v>93.463158440283522</v>
      </c>
      <c r="BD4" s="69">
        <f t="shared" ref="BD4:BD13" si="12">AP4/BW$5</f>
        <v>63.291139240506332</v>
      </c>
      <c r="BE4" s="69">
        <f t="shared" ref="BE4:BE13" si="13">AQ4/BW$6</f>
        <v>37.662337662337656</v>
      </c>
      <c r="BF4" s="69">
        <f t="shared" ref="BF4:BF13" si="14">AR4/BW$7</f>
        <v>24.137931034482762</v>
      </c>
      <c r="BG4" s="68">
        <f t="shared" ref="BG4:BG13" si="15">EXP((LN(BE4)-LN(BH4))/3+LN(BH4))</f>
        <v>3.0362003879605011</v>
      </c>
      <c r="BH4" s="69">
        <f t="shared" ref="BH4:BH13" si="16">AT4/BW$9</f>
        <v>0.86206896551724144</v>
      </c>
      <c r="BI4" s="69">
        <f t="shared" ref="BI4:BI13" si="17">AY4/BW$10</f>
        <v>21.370967741935484</v>
      </c>
      <c r="BJ4" s="36">
        <f t="shared" si="6"/>
        <v>1.2719186943566285</v>
      </c>
      <c r="BK4" s="36">
        <f t="shared" si="7"/>
        <v>2.2572579436009801</v>
      </c>
      <c r="BL4" s="36">
        <f t="shared" si="8"/>
        <v>9.5369903860984007</v>
      </c>
      <c r="BM4" s="52"/>
      <c r="BN4" s="52"/>
      <c r="BO4" s="59"/>
      <c r="BP4" s="26"/>
      <c r="BQ4" s="26"/>
      <c r="BR4" s="26"/>
      <c r="BS4" s="26"/>
      <c r="BT4" s="26"/>
      <c r="BU4" s="26"/>
      <c r="BV4" s="26"/>
      <c r="BW4">
        <v>0.13700000000000001</v>
      </c>
      <c r="BX4" t="s">
        <v>57</v>
      </c>
    </row>
    <row r="5" spans="1:85">
      <c r="A5" s="26"/>
      <c r="B5" s="26"/>
      <c r="C5" s="26"/>
      <c r="D5" s="26"/>
      <c r="E5" s="26"/>
      <c r="F5" s="26"/>
      <c r="G5" s="54" t="s">
        <v>37</v>
      </c>
      <c r="H5" s="51" t="s">
        <v>41</v>
      </c>
      <c r="I5" s="52">
        <v>13.7</v>
      </c>
      <c r="J5" s="52">
        <v>1.4</v>
      </c>
      <c r="K5" s="52">
        <v>3.8</v>
      </c>
      <c r="L5" s="52">
        <v>0.95</v>
      </c>
      <c r="M5" s="52">
        <v>41.7</v>
      </c>
      <c r="N5" s="52">
        <v>2</v>
      </c>
      <c r="O5" s="52">
        <v>7.0000000000000007E-2</v>
      </c>
      <c r="P5" s="52">
        <v>0.01</v>
      </c>
      <c r="Q5" s="52">
        <v>2.1000000000000001E-2</v>
      </c>
      <c r="R5" s="52">
        <v>0.1</v>
      </c>
      <c r="S5" s="53" t="s">
        <v>33</v>
      </c>
      <c r="T5" s="50">
        <v>8</v>
      </c>
      <c r="U5" s="52">
        <v>3490</v>
      </c>
      <c r="V5" s="52">
        <v>0.4</v>
      </c>
      <c r="W5" s="52">
        <v>45</v>
      </c>
      <c r="X5" s="52">
        <v>4.8</v>
      </c>
      <c r="Y5" s="52">
        <v>3.4</v>
      </c>
      <c r="Z5" s="55">
        <v>1</v>
      </c>
      <c r="AA5" s="52"/>
      <c r="AB5" s="52">
        <v>47.4</v>
      </c>
      <c r="AC5" s="52">
        <v>12.2</v>
      </c>
      <c r="AD5" s="55">
        <v>5</v>
      </c>
      <c r="AE5" s="52">
        <v>2.04</v>
      </c>
      <c r="AF5" s="52">
        <v>759</v>
      </c>
      <c r="AG5" s="52">
        <v>1</v>
      </c>
      <c r="AH5" s="52">
        <v>0.2</v>
      </c>
      <c r="AI5" s="55">
        <v>0.1</v>
      </c>
      <c r="AJ5" s="52">
        <v>18</v>
      </c>
      <c r="AK5" s="52">
        <v>8.4</v>
      </c>
      <c r="AL5" s="60">
        <v>0.5</v>
      </c>
      <c r="AM5" s="50">
        <v>27.6</v>
      </c>
      <c r="AN5" s="52">
        <v>48</v>
      </c>
      <c r="AO5" s="52" t="s">
        <v>33</v>
      </c>
      <c r="AP5" s="52">
        <v>24</v>
      </c>
      <c r="AQ5" s="52">
        <v>3.9</v>
      </c>
      <c r="AR5" s="52">
        <v>0.96</v>
      </c>
      <c r="AS5" s="52" t="s">
        <v>33</v>
      </c>
      <c r="AT5" s="52">
        <v>0.8</v>
      </c>
      <c r="AU5" s="52" t="s">
        <v>33</v>
      </c>
      <c r="AV5" s="52" t="s">
        <v>33</v>
      </c>
      <c r="AW5" s="52" t="s">
        <v>33</v>
      </c>
      <c r="AX5" s="52" t="s">
        <v>33</v>
      </c>
      <c r="AY5" s="52">
        <v>2.09</v>
      </c>
      <c r="AZ5" s="52">
        <v>0.31</v>
      </c>
      <c r="BA5" s="67">
        <f t="shared" si="9"/>
        <v>75.204359673024527</v>
      </c>
      <c r="BB5" s="67">
        <f t="shared" si="10"/>
        <v>50.156739811912225</v>
      </c>
      <c r="BC5" s="68">
        <f t="shared" si="11"/>
        <v>44.086819235734858</v>
      </c>
      <c r="BD5" s="69">
        <f t="shared" si="12"/>
        <v>33.755274261603375</v>
      </c>
      <c r="BE5" s="69">
        <f t="shared" si="13"/>
        <v>16.88311688311688</v>
      </c>
      <c r="BF5" s="69">
        <f t="shared" si="14"/>
        <v>11.03448275862069</v>
      </c>
      <c r="BG5" s="68">
        <f t="shared" si="15"/>
        <v>14.754535375583327</v>
      </c>
      <c r="BH5" s="69">
        <f t="shared" si="16"/>
        <v>13.793103448275863</v>
      </c>
      <c r="BI5" s="69">
        <f t="shared" si="17"/>
        <v>8.42741935483871</v>
      </c>
      <c r="BJ5" s="36">
        <f t="shared" si="6"/>
        <v>0.87107070335400083</v>
      </c>
      <c r="BK5" s="36">
        <f t="shared" si="7"/>
        <v>0.69913798395071791</v>
      </c>
      <c r="BL5" s="36">
        <f t="shared" si="8"/>
        <v>8.9237709085694181</v>
      </c>
      <c r="BM5" s="52"/>
      <c r="BN5" s="52"/>
      <c r="BO5" s="59"/>
      <c r="BP5" s="26"/>
      <c r="BQ5" s="26"/>
      <c r="BR5" s="26"/>
      <c r="BS5" s="37"/>
      <c r="BT5" s="37"/>
      <c r="BU5" s="38"/>
      <c r="BV5" s="37"/>
      <c r="BW5">
        <v>0.71099999999999997</v>
      </c>
      <c r="BX5" t="s">
        <v>27</v>
      </c>
    </row>
    <row r="6" spans="1:85">
      <c r="A6" s="26"/>
      <c r="B6" s="26"/>
      <c r="C6" s="26"/>
      <c r="D6" s="26"/>
      <c r="E6" s="26"/>
      <c r="F6" s="26"/>
      <c r="G6" s="54" t="s">
        <v>36</v>
      </c>
      <c r="H6" s="51" t="s">
        <v>41</v>
      </c>
      <c r="I6" s="52">
        <v>47.4</v>
      </c>
      <c r="J6" s="52">
        <v>1.4</v>
      </c>
      <c r="K6" s="52">
        <v>9.1999999999999993</v>
      </c>
      <c r="L6" s="52">
        <v>0.65</v>
      </c>
      <c r="M6" s="52">
        <v>17.899999999999999</v>
      </c>
      <c r="N6" s="52">
        <v>1.3</v>
      </c>
      <c r="O6" s="52">
        <v>0.06</v>
      </c>
      <c r="P6" s="52">
        <v>0.03</v>
      </c>
      <c r="Q6" s="52">
        <v>1.7000000000000001E-2</v>
      </c>
      <c r="R6" s="52">
        <v>0.11</v>
      </c>
      <c r="S6" s="53" t="s">
        <v>33</v>
      </c>
      <c r="T6" s="50">
        <v>37</v>
      </c>
      <c r="U6" s="52">
        <v>2016</v>
      </c>
      <c r="V6" s="55">
        <v>0.1</v>
      </c>
      <c r="W6" s="52">
        <v>36</v>
      </c>
      <c r="X6" s="52">
        <v>7.2</v>
      </c>
      <c r="Y6" s="52">
        <v>2.7</v>
      </c>
      <c r="Z6" s="55">
        <v>1</v>
      </c>
      <c r="AA6" s="52"/>
      <c r="AB6" s="52">
        <v>121</v>
      </c>
      <c r="AC6" s="52">
        <v>27.4</v>
      </c>
      <c r="AD6" s="55">
        <v>5</v>
      </c>
      <c r="AE6" s="52">
        <v>1.52</v>
      </c>
      <c r="AF6" s="52">
        <v>635</v>
      </c>
      <c r="AG6" s="52">
        <v>0.6</v>
      </c>
      <c r="AH6" s="52">
        <v>0.2</v>
      </c>
      <c r="AI6" s="55">
        <v>0.1</v>
      </c>
      <c r="AJ6" s="52">
        <v>15</v>
      </c>
      <c r="AK6" s="52">
        <v>30.1</v>
      </c>
      <c r="AL6" s="60">
        <v>0.5</v>
      </c>
      <c r="AM6" s="50">
        <v>22</v>
      </c>
      <c r="AN6" s="52">
        <v>103</v>
      </c>
      <c r="AO6" s="52" t="s">
        <v>33</v>
      </c>
      <c r="AP6" s="52">
        <v>20</v>
      </c>
      <c r="AQ6" s="52">
        <v>3.37</v>
      </c>
      <c r="AR6" s="52">
        <v>0.86</v>
      </c>
      <c r="AS6" s="52" t="s">
        <v>33</v>
      </c>
      <c r="AT6" s="52">
        <v>0.7</v>
      </c>
      <c r="AU6" s="52" t="s">
        <v>33</v>
      </c>
      <c r="AV6" s="52" t="s">
        <v>33</v>
      </c>
      <c r="AW6" s="52" t="s">
        <v>33</v>
      </c>
      <c r="AX6" s="52" t="s">
        <v>33</v>
      </c>
      <c r="AY6" s="52">
        <v>1.47</v>
      </c>
      <c r="AZ6" s="52">
        <v>0.22</v>
      </c>
      <c r="BA6" s="67">
        <f t="shared" si="9"/>
        <v>59.945504087193463</v>
      </c>
      <c r="BB6" s="67">
        <f t="shared" si="10"/>
        <v>107.62800417972832</v>
      </c>
      <c r="BC6" s="68">
        <f t="shared" si="11"/>
        <v>36.198657888841453</v>
      </c>
      <c r="BD6" s="69">
        <f t="shared" si="12"/>
        <v>28.129395218002813</v>
      </c>
      <c r="BE6" s="69">
        <f t="shared" si="13"/>
        <v>14.588744588744589</v>
      </c>
      <c r="BF6" s="69">
        <f t="shared" si="14"/>
        <v>9.8850574712643677</v>
      </c>
      <c r="BG6" s="68">
        <f t="shared" si="15"/>
        <v>12.856398870071036</v>
      </c>
      <c r="BH6" s="69">
        <f t="shared" si="16"/>
        <v>12.068965517241377</v>
      </c>
      <c r="BI6" s="69">
        <f t="shared" si="17"/>
        <v>5.92741935483871</v>
      </c>
      <c r="BJ6" s="36">
        <f t="shared" si="6"/>
        <v>2.3104721832779629</v>
      </c>
      <c r="BK6" s="36">
        <f t="shared" si="7"/>
        <v>0.72178951519805346</v>
      </c>
      <c r="BL6" s="36">
        <f t="shared" si="8"/>
        <v>10.113255111308829</v>
      </c>
      <c r="BM6" s="52"/>
      <c r="BN6" s="52"/>
      <c r="BO6" s="59"/>
      <c r="BP6" s="26"/>
      <c r="BQ6" s="26"/>
      <c r="BR6" s="26"/>
      <c r="BS6" s="37"/>
      <c r="BT6" s="37"/>
      <c r="BU6" s="38"/>
      <c r="BV6" s="39"/>
      <c r="BW6">
        <v>0.23100000000000001</v>
      </c>
      <c r="BX6" t="s">
        <v>28</v>
      </c>
    </row>
    <row r="7" spans="1:85">
      <c r="A7" s="26"/>
      <c r="B7" s="26"/>
      <c r="C7" s="26"/>
      <c r="D7" s="26"/>
      <c r="E7" s="26"/>
      <c r="F7" s="26"/>
      <c r="G7" s="54" t="s">
        <v>35</v>
      </c>
      <c r="H7" s="51" t="s">
        <v>41</v>
      </c>
      <c r="I7" s="52">
        <v>8.1999999999999993</v>
      </c>
      <c r="J7" s="52">
        <v>3.3</v>
      </c>
      <c r="K7" s="52" t="s">
        <v>33</v>
      </c>
      <c r="L7" s="52">
        <v>1.2</v>
      </c>
      <c r="M7" s="52">
        <v>40.1</v>
      </c>
      <c r="N7" s="52">
        <v>2.1</v>
      </c>
      <c r="O7" s="55">
        <v>0.01</v>
      </c>
      <c r="P7" s="52">
        <v>0.08</v>
      </c>
      <c r="Q7" s="52">
        <v>0.02</v>
      </c>
      <c r="R7" s="52">
        <v>0.15</v>
      </c>
      <c r="S7" s="53" t="s">
        <v>33</v>
      </c>
      <c r="T7" s="50">
        <v>10.9</v>
      </c>
      <c r="U7" s="52">
        <v>4500</v>
      </c>
      <c r="V7" s="52">
        <v>0.94</v>
      </c>
      <c r="W7" s="52">
        <v>38</v>
      </c>
      <c r="X7" s="52">
        <v>7</v>
      </c>
      <c r="Y7" s="52">
        <v>5.4</v>
      </c>
      <c r="Z7" s="55">
        <v>1</v>
      </c>
      <c r="AA7" s="52"/>
      <c r="AB7" s="52">
        <v>55</v>
      </c>
      <c r="AC7" s="52">
        <v>6.9</v>
      </c>
      <c r="AD7" s="55">
        <v>5</v>
      </c>
      <c r="AE7" s="52">
        <v>2.1</v>
      </c>
      <c r="AF7" s="52">
        <v>506</v>
      </c>
      <c r="AG7" s="52">
        <v>1.1000000000000001</v>
      </c>
      <c r="AH7" s="55">
        <v>0.25</v>
      </c>
      <c r="AI7" s="52">
        <v>3.1</v>
      </c>
      <c r="AJ7" s="52">
        <v>21.8</v>
      </c>
      <c r="AK7" s="52">
        <v>5.9</v>
      </c>
      <c r="AL7" s="59" t="s">
        <v>33</v>
      </c>
      <c r="AM7" s="50">
        <v>25.8</v>
      </c>
      <c r="AN7" s="52">
        <v>48</v>
      </c>
      <c r="AO7" s="52" t="s">
        <v>33</v>
      </c>
      <c r="AP7" s="52">
        <v>21</v>
      </c>
      <c r="AQ7" s="52">
        <v>4.4000000000000004</v>
      </c>
      <c r="AR7" s="52">
        <v>0.9</v>
      </c>
      <c r="AS7" s="52" t="s">
        <v>33</v>
      </c>
      <c r="AT7" s="55">
        <v>0.05</v>
      </c>
      <c r="AU7" s="52" t="s">
        <v>33</v>
      </c>
      <c r="AV7" s="52" t="s">
        <v>33</v>
      </c>
      <c r="AW7" s="52" t="s">
        <v>33</v>
      </c>
      <c r="AX7" s="52" t="s">
        <v>33</v>
      </c>
      <c r="AY7" s="52">
        <v>1.8</v>
      </c>
      <c r="AZ7" s="52">
        <v>0.28000000000000003</v>
      </c>
      <c r="BA7" s="67">
        <f t="shared" si="9"/>
        <v>70.299727520435965</v>
      </c>
      <c r="BB7" s="67">
        <f t="shared" si="10"/>
        <v>50.156739811912225</v>
      </c>
      <c r="BC7" s="68">
        <f t="shared" si="11"/>
        <v>39.435226832217189</v>
      </c>
      <c r="BD7" s="69">
        <f t="shared" si="12"/>
        <v>29.535864978902953</v>
      </c>
      <c r="BE7" s="69">
        <f t="shared" si="13"/>
        <v>19.047619047619047</v>
      </c>
      <c r="BF7" s="69">
        <f t="shared" si="14"/>
        <v>10.344827586206897</v>
      </c>
      <c r="BG7" s="68">
        <f t="shared" si="15"/>
        <v>2.41903177318048</v>
      </c>
      <c r="BH7" s="69">
        <f t="shared" si="16"/>
        <v>0.86206896551724144</v>
      </c>
      <c r="BI7" s="69">
        <f t="shared" si="17"/>
        <v>7.2580645161290329</v>
      </c>
      <c r="BJ7" s="36">
        <f t="shared" si="6"/>
        <v>0.9525994076559624</v>
      </c>
      <c r="BK7" s="36">
        <f t="shared" si="7"/>
        <v>1.5239900171037029</v>
      </c>
      <c r="BL7" s="36">
        <f t="shared" si="8"/>
        <v>9.6857402361489537</v>
      </c>
      <c r="BM7" s="52"/>
      <c r="BN7" s="52"/>
      <c r="BO7" s="59"/>
      <c r="BP7" s="26"/>
      <c r="BQ7" s="26"/>
      <c r="BR7" s="26"/>
      <c r="BS7" s="26"/>
      <c r="BT7" s="26"/>
      <c r="BU7" s="26"/>
      <c r="BV7" s="26"/>
      <c r="BW7">
        <v>8.6999999999999994E-2</v>
      </c>
      <c r="BX7" t="s">
        <v>29</v>
      </c>
    </row>
    <row r="8" spans="1:85">
      <c r="A8" s="26"/>
      <c r="B8" s="26"/>
      <c r="C8" s="26"/>
      <c r="D8" s="26"/>
      <c r="E8" s="26"/>
      <c r="F8" s="26"/>
      <c r="G8" s="54" t="s">
        <v>34</v>
      </c>
      <c r="H8" s="51" t="s">
        <v>41</v>
      </c>
      <c r="I8" s="55">
        <v>50</v>
      </c>
      <c r="J8" s="52">
        <v>1.5</v>
      </c>
      <c r="K8" s="52" t="s">
        <v>33</v>
      </c>
      <c r="L8" s="52">
        <v>0.74</v>
      </c>
      <c r="M8" s="52">
        <v>18.7</v>
      </c>
      <c r="N8" s="52">
        <v>0.95</v>
      </c>
      <c r="O8" s="55">
        <v>0.01</v>
      </c>
      <c r="P8" s="52">
        <v>0.03</v>
      </c>
      <c r="Q8" s="55">
        <v>0.01</v>
      </c>
      <c r="R8" s="52">
        <v>0.19</v>
      </c>
      <c r="S8" s="53" t="s">
        <v>33</v>
      </c>
      <c r="T8" s="50">
        <v>32.1</v>
      </c>
      <c r="U8" s="52">
        <v>500</v>
      </c>
      <c r="V8" s="52">
        <v>1.9</v>
      </c>
      <c r="W8" s="52">
        <v>27</v>
      </c>
      <c r="X8" s="55">
        <v>2.5</v>
      </c>
      <c r="Y8" s="52">
        <v>9.1999999999999993</v>
      </c>
      <c r="Z8" s="55">
        <v>1</v>
      </c>
      <c r="AA8" s="52"/>
      <c r="AB8" s="52">
        <v>48.4</v>
      </c>
      <c r="AC8" s="52">
        <v>14.6</v>
      </c>
      <c r="AD8" s="55">
        <v>5</v>
      </c>
      <c r="AE8" s="52">
        <v>1.3</v>
      </c>
      <c r="AF8" s="52">
        <v>444</v>
      </c>
      <c r="AG8" s="52">
        <v>0.7</v>
      </c>
      <c r="AH8" s="55">
        <v>0.25</v>
      </c>
      <c r="AI8" s="52">
        <v>15.2</v>
      </c>
      <c r="AJ8" s="52">
        <v>12.4</v>
      </c>
      <c r="AK8" s="52">
        <v>12.5</v>
      </c>
      <c r="AL8" s="59" t="s">
        <v>33</v>
      </c>
      <c r="AM8" s="50">
        <v>18.399999999999999</v>
      </c>
      <c r="AN8" s="52">
        <v>48</v>
      </c>
      <c r="AO8" s="52" t="s">
        <v>33</v>
      </c>
      <c r="AP8" s="52">
        <v>13</v>
      </c>
      <c r="AQ8" s="52">
        <v>2.5</v>
      </c>
      <c r="AR8" s="52">
        <v>0.5</v>
      </c>
      <c r="AS8" s="52" t="s">
        <v>33</v>
      </c>
      <c r="AT8" s="55">
        <v>0.05</v>
      </c>
      <c r="AU8" s="52" t="s">
        <v>33</v>
      </c>
      <c r="AV8" s="52" t="s">
        <v>33</v>
      </c>
      <c r="AW8" s="52" t="s">
        <v>33</v>
      </c>
      <c r="AX8" s="52" t="s">
        <v>33</v>
      </c>
      <c r="AY8" s="52">
        <v>0.9</v>
      </c>
      <c r="AZ8" s="52">
        <v>0.14000000000000001</v>
      </c>
      <c r="BA8" s="67">
        <f t="shared" si="9"/>
        <v>50.136239782016347</v>
      </c>
      <c r="BB8" s="67">
        <f t="shared" si="10"/>
        <v>50.156739811912225</v>
      </c>
      <c r="BC8" s="68">
        <f t="shared" si="11"/>
        <v>25.591736411279122</v>
      </c>
      <c r="BD8" s="69">
        <f t="shared" si="12"/>
        <v>18.284106891701828</v>
      </c>
      <c r="BE8" s="69">
        <f t="shared" si="13"/>
        <v>10.822510822510822</v>
      </c>
      <c r="BF8" s="69">
        <f t="shared" si="14"/>
        <v>5.7471264367816097</v>
      </c>
      <c r="BG8" s="68">
        <f t="shared" si="15"/>
        <v>2.0035676772464885</v>
      </c>
      <c r="BH8" s="69">
        <f t="shared" si="16"/>
        <v>0.86206896551724144</v>
      </c>
      <c r="BI8" s="69">
        <f t="shared" si="17"/>
        <v>3.6290322580645165</v>
      </c>
      <c r="BJ8" s="36">
        <f t="shared" si="6"/>
        <v>1.4002434287646262</v>
      </c>
      <c r="BK8" s="36">
        <f t="shared" si="7"/>
        <v>1.2341976891838369</v>
      </c>
      <c r="BL8" s="36">
        <f t="shared" si="8"/>
        <v>13.815319406600059</v>
      </c>
      <c r="BM8" s="52"/>
      <c r="BN8" s="52"/>
      <c r="BO8" s="59"/>
      <c r="BP8" s="26"/>
      <c r="BQ8" s="26"/>
      <c r="BR8" s="26"/>
      <c r="BS8" s="37"/>
      <c r="BT8" s="39"/>
      <c r="BU8" s="38"/>
      <c r="BV8" s="37"/>
      <c r="BW8">
        <v>0.30599999999999999</v>
      </c>
      <c r="BX8" t="s">
        <v>58</v>
      </c>
    </row>
    <row r="9" spans="1:85">
      <c r="A9" s="26"/>
      <c r="B9" s="26"/>
      <c r="C9" s="26"/>
      <c r="D9" s="26"/>
      <c r="E9" s="26"/>
      <c r="F9" s="26"/>
      <c r="G9" s="50">
        <v>2.1</v>
      </c>
      <c r="H9" s="51" t="s">
        <v>40</v>
      </c>
      <c r="I9" s="52">
        <v>0.28999999999999998</v>
      </c>
      <c r="J9" s="52">
        <v>4</v>
      </c>
      <c r="K9" s="52">
        <v>92.2</v>
      </c>
      <c r="L9" s="52">
        <v>0.13</v>
      </c>
      <c r="M9" s="52">
        <v>1.8</v>
      </c>
      <c r="N9" s="52">
        <v>0.02</v>
      </c>
      <c r="O9" s="52">
        <v>7.0000000000000007E-2</v>
      </c>
      <c r="P9" s="52">
        <v>0.03</v>
      </c>
      <c r="Q9" s="52">
        <v>4.0000000000000001E-3</v>
      </c>
      <c r="R9" s="52">
        <v>0.02</v>
      </c>
      <c r="S9" s="53" t="s">
        <v>33</v>
      </c>
      <c r="T9" s="61">
        <v>0.5</v>
      </c>
      <c r="U9" s="52">
        <v>322</v>
      </c>
      <c r="V9" s="52">
        <v>0.36</v>
      </c>
      <c r="W9" s="52">
        <v>3.3</v>
      </c>
      <c r="X9" s="52">
        <v>37</v>
      </c>
      <c r="Y9" s="52">
        <v>18.600000000000001</v>
      </c>
      <c r="Z9" s="55">
        <v>1</v>
      </c>
      <c r="AA9" s="52"/>
      <c r="AB9" s="52">
        <v>21.3</v>
      </c>
      <c r="AC9" s="52">
        <v>5</v>
      </c>
      <c r="AD9" s="55">
        <v>5</v>
      </c>
      <c r="AE9" s="52">
        <v>0.11</v>
      </c>
      <c r="AF9" s="52">
        <v>25</v>
      </c>
      <c r="AG9" s="55">
        <v>0.05</v>
      </c>
      <c r="AH9" s="52">
        <v>0.3</v>
      </c>
      <c r="AI9" s="55">
        <v>0.1</v>
      </c>
      <c r="AJ9" s="55">
        <v>0.5</v>
      </c>
      <c r="AK9" s="52">
        <v>6.7</v>
      </c>
      <c r="AL9" s="60">
        <v>0.5</v>
      </c>
      <c r="AM9" s="50">
        <v>0.56999999999999995</v>
      </c>
      <c r="AN9" s="52">
        <v>2</v>
      </c>
      <c r="AO9" s="52" t="s">
        <v>33</v>
      </c>
      <c r="AP9" s="55">
        <v>0.5</v>
      </c>
      <c r="AQ9" s="52">
        <v>0.09</v>
      </c>
      <c r="AR9" s="52">
        <v>0.05</v>
      </c>
      <c r="AS9" s="52" t="s">
        <v>33</v>
      </c>
      <c r="AT9" s="55">
        <v>0.05</v>
      </c>
      <c r="AU9" s="52" t="s">
        <v>33</v>
      </c>
      <c r="AV9" s="52" t="s">
        <v>33</v>
      </c>
      <c r="AW9" s="52" t="s">
        <v>33</v>
      </c>
      <c r="AX9" s="52" t="s">
        <v>33</v>
      </c>
      <c r="AY9" s="52">
        <v>0.08</v>
      </c>
      <c r="AZ9" s="52">
        <v>0.01</v>
      </c>
      <c r="BA9" s="67">
        <f t="shared" si="9"/>
        <v>1.5531335149863759</v>
      </c>
      <c r="BB9" s="67">
        <f t="shared" si="10"/>
        <v>2.089864158829676</v>
      </c>
      <c r="BC9" s="68">
        <f t="shared" si="11"/>
        <v>0.91580539905051139</v>
      </c>
      <c r="BD9" s="69">
        <f t="shared" si="12"/>
        <v>0.70323488045007032</v>
      </c>
      <c r="BE9" s="69">
        <f t="shared" si="13"/>
        <v>0.38961038961038957</v>
      </c>
      <c r="BF9" s="69">
        <f t="shared" si="14"/>
        <v>0.57471264367816099</v>
      </c>
      <c r="BG9" s="68">
        <f t="shared" si="15"/>
        <v>0.66156347085046951</v>
      </c>
      <c r="BH9" s="69">
        <f t="shared" si="16"/>
        <v>0.86206896551724144</v>
      </c>
      <c r="BI9" s="69">
        <f t="shared" si="17"/>
        <v>0.32258064516129031</v>
      </c>
      <c r="BJ9" s="36">
        <f t="shared" si="6"/>
        <v>1.7523145312437867</v>
      </c>
      <c r="BK9" s="36">
        <f t="shared" si="7"/>
        <v>1.1320086056774703</v>
      </c>
      <c r="BL9" s="36">
        <f t="shared" si="8"/>
        <v>4.8147138964577652</v>
      </c>
      <c r="BM9" s="52"/>
      <c r="BN9" s="52"/>
      <c r="BO9" s="59"/>
      <c r="BP9" s="26"/>
      <c r="BQ9" s="26"/>
      <c r="BR9" s="26"/>
      <c r="BS9" s="37"/>
      <c r="BT9" s="37"/>
      <c r="BU9" s="38"/>
      <c r="BV9" s="37"/>
      <c r="BW9">
        <v>5.8000000000000003E-2</v>
      </c>
      <c r="BX9" t="s">
        <v>30</v>
      </c>
    </row>
    <row r="10" spans="1:85">
      <c r="A10" s="26"/>
      <c r="B10" s="26"/>
      <c r="C10" s="26"/>
      <c r="D10" s="26"/>
      <c r="E10" s="26"/>
      <c r="F10" s="26"/>
      <c r="G10" s="50">
        <v>9.3000000000000007</v>
      </c>
      <c r="H10" s="51" t="s">
        <v>43</v>
      </c>
      <c r="I10" s="52">
        <v>5.6</v>
      </c>
      <c r="J10" s="52">
        <v>17.100000000000001</v>
      </c>
      <c r="K10" s="52">
        <v>33.299999999999997</v>
      </c>
      <c r="L10" s="52">
        <v>12.7</v>
      </c>
      <c r="M10" s="52">
        <v>5.0999999999999996</v>
      </c>
      <c r="N10" s="52">
        <v>4.0999999999999996</v>
      </c>
      <c r="O10" s="52">
        <v>1.4</v>
      </c>
      <c r="P10" s="52">
        <v>2</v>
      </c>
      <c r="Q10" s="52">
        <v>0.59399999999999997</v>
      </c>
      <c r="R10" s="52">
        <v>1.7</v>
      </c>
      <c r="S10" s="53" t="s">
        <v>33</v>
      </c>
      <c r="T10" s="50">
        <v>39</v>
      </c>
      <c r="U10" s="52">
        <v>595</v>
      </c>
      <c r="V10" s="52">
        <v>1.5</v>
      </c>
      <c r="W10" s="52">
        <v>403</v>
      </c>
      <c r="X10" s="52">
        <v>118</v>
      </c>
      <c r="Y10" s="52">
        <v>278</v>
      </c>
      <c r="Z10" s="52">
        <v>4</v>
      </c>
      <c r="AA10" s="52"/>
      <c r="AB10" s="52">
        <v>793</v>
      </c>
      <c r="AC10" s="52">
        <v>245</v>
      </c>
      <c r="AD10" s="52">
        <v>47</v>
      </c>
      <c r="AE10" s="52">
        <v>19.5</v>
      </c>
      <c r="AF10" s="52">
        <v>193</v>
      </c>
      <c r="AG10" s="52">
        <v>11.2</v>
      </c>
      <c r="AH10" s="52">
        <v>4.5999999999999996</v>
      </c>
      <c r="AI10" s="52">
        <v>236</v>
      </c>
      <c r="AJ10" s="52">
        <v>149</v>
      </c>
      <c r="AK10" s="52">
        <v>180</v>
      </c>
      <c r="AL10" s="59">
        <v>142</v>
      </c>
      <c r="AM10" s="50">
        <v>193</v>
      </c>
      <c r="AN10" s="52">
        <v>594</v>
      </c>
      <c r="AO10" s="52" t="s">
        <v>33</v>
      </c>
      <c r="AP10" s="52">
        <v>189</v>
      </c>
      <c r="AQ10" s="52">
        <v>37.1</v>
      </c>
      <c r="AR10" s="52">
        <v>8.15</v>
      </c>
      <c r="AS10" s="52" t="s">
        <v>33</v>
      </c>
      <c r="AT10" s="52">
        <v>6.5</v>
      </c>
      <c r="AU10" s="52" t="s">
        <v>33</v>
      </c>
      <c r="AV10" s="52" t="s">
        <v>33</v>
      </c>
      <c r="AW10" s="52" t="s">
        <v>33</v>
      </c>
      <c r="AX10" s="52" t="s">
        <v>33</v>
      </c>
      <c r="AY10" s="52">
        <v>11.1</v>
      </c>
      <c r="AZ10" s="52">
        <v>1.65</v>
      </c>
      <c r="BA10" s="67">
        <f t="shared" si="9"/>
        <v>525.88555858310633</v>
      </c>
      <c r="BB10" s="67">
        <f t="shared" si="10"/>
        <v>620.68965517241384</v>
      </c>
      <c r="BC10" s="68">
        <f t="shared" si="11"/>
        <v>333.70180098793617</v>
      </c>
      <c r="BD10" s="69">
        <f t="shared" si="12"/>
        <v>265.82278481012662</v>
      </c>
      <c r="BE10" s="69">
        <f t="shared" si="13"/>
        <v>160.60606060606059</v>
      </c>
      <c r="BF10" s="69">
        <f t="shared" si="14"/>
        <v>93.678160919540247</v>
      </c>
      <c r="BG10" s="68">
        <f t="shared" si="15"/>
        <v>126.3506708042804</v>
      </c>
      <c r="BH10" s="69">
        <f t="shared" si="16"/>
        <v>112.06896551724137</v>
      </c>
      <c r="BI10" s="69">
        <f t="shared" si="17"/>
        <v>44.758064516129032</v>
      </c>
      <c r="BJ10" s="36">
        <f t="shared" si="6"/>
        <v>1.4816635926455346</v>
      </c>
      <c r="BK10" s="36">
        <f t="shared" si="7"/>
        <v>0.65761031277815696</v>
      </c>
      <c r="BL10" s="36">
        <f t="shared" si="8"/>
        <v>11.74951518275769</v>
      </c>
      <c r="BM10" s="52"/>
      <c r="BN10" s="52"/>
      <c r="BO10" s="59"/>
      <c r="BP10" s="26"/>
      <c r="BQ10" s="26"/>
      <c r="BR10" s="26"/>
      <c r="BS10" s="37"/>
      <c r="BT10" s="37"/>
      <c r="BU10" s="38"/>
      <c r="BV10" s="37"/>
      <c r="BW10">
        <v>0.248</v>
      </c>
      <c r="BX10" t="s">
        <v>31</v>
      </c>
    </row>
    <row r="11" spans="1:85">
      <c r="A11" s="26"/>
      <c r="B11" s="26"/>
      <c r="C11" s="26"/>
      <c r="D11" s="26"/>
      <c r="E11" s="26"/>
      <c r="F11" s="26"/>
      <c r="G11" s="50">
        <v>4.5</v>
      </c>
      <c r="H11" s="51" t="s">
        <v>43</v>
      </c>
      <c r="I11" s="52">
        <v>12.9</v>
      </c>
      <c r="J11" s="52">
        <v>25</v>
      </c>
      <c r="K11" s="52" t="s">
        <v>33</v>
      </c>
      <c r="L11" s="52">
        <v>18</v>
      </c>
      <c r="M11" s="52">
        <v>10.3</v>
      </c>
      <c r="N11" s="52">
        <v>3.8</v>
      </c>
      <c r="O11" s="52">
        <v>0.76</v>
      </c>
      <c r="P11" s="52">
        <v>2.2000000000000002</v>
      </c>
      <c r="Q11" s="52">
        <v>0.49</v>
      </c>
      <c r="R11" s="52">
        <v>2.8</v>
      </c>
      <c r="S11" s="53" t="s">
        <v>33</v>
      </c>
      <c r="T11" s="50">
        <v>44.8</v>
      </c>
      <c r="U11" s="52">
        <v>2900</v>
      </c>
      <c r="V11" s="55">
        <v>0.1</v>
      </c>
      <c r="W11" s="52">
        <v>325</v>
      </c>
      <c r="X11" s="52">
        <v>91</v>
      </c>
      <c r="Y11" s="52">
        <v>104</v>
      </c>
      <c r="Z11" s="52">
        <v>33.5</v>
      </c>
      <c r="AA11" s="52"/>
      <c r="AB11" s="52">
        <v>379</v>
      </c>
      <c r="AC11" s="52">
        <v>68.3</v>
      </c>
      <c r="AD11" s="55">
        <v>5</v>
      </c>
      <c r="AE11" s="52">
        <v>16.399999999999999</v>
      </c>
      <c r="AF11" s="52">
        <v>622</v>
      </c>
      <c r="AG11" s="52">
        <v>12</v>
      </c>
      <c r="AH11" s="52">
        <v>5.7</v>
      </c>
      <c r="AI11" s="52">
        <v>145</v>
      </c>
      <c r="AJ11" s="52">
        <v>189</v>
      </c>
      <c r="AK11" s="52">
        <v>192</v>
      </c>
      <c r="AL11" s="59" t="s">
        <v>33</v>
      </c>
      <c r="AM11" s="50">
        <v>153</v>
      </c>
      <c r="AN11" s="52">
        <v>583</v>
      </c>
      <c r="AO11" s="52" t="s">
        <v>33</v>
      </c>
      <c r="AP11" s="52">
        <v>123</v>
      </c>
      <c r="AQ11" s="52">
        <v>30.4</v>
      </c>
      <c r="AR11" s="52">
        <v>9</v>
      </c>
      <c r="AS11" s="52" t="s">
        <v>33</v>
      </c>
      <c r="AT11" s="52">
        <v>4.7</v>
      </c>
      <c r="AU11" s="52" t="s">
        <v>33</v>
      </c>
      <c r="AV11" s="52" t="s">
        <v>33</v>
      </c>
      <c r="AW11" s="52" t="s">
        <v>33</v>
      </c>
      <c r="AX11" s="52" t="s">
        <v>33</v>
      </c>
      <c r="AY11" s="52">
        <v>11.2</v>
      </c>
      <c r="AZ11" s="52">
        <v>1.6</v>
      </c>
      <c r="BA11" s="67">
        <f t="shared" si="9"/>
        <v>416.89373297002726</v>
      </c>
      <c r="BB11" s="67">
        <f t="shared" si="10"/>
        <v>609.19540229885058</v>
      </c>
      <c r="BC11" s="68">
        <f t="shared" si="11"/>
        <v>231.93455788839438</v>
      </c>
      <c r="BD11" s="69">
        <f t="shared" si="12"/>
        <v>172.99578059071732</v>
      </c>
      <c r="BE11" s="69">
        <f t="shared" si="13"/>
        <v>131.60173160173159</v>
      </c>
      <c r="BF11" s="69">
        <f t="shared" si="14"/>
        <v>103.44827586206897</v>
      </c>
      <c r="BG11" s="68">
        <f t="shared" si="15"/>
        <v>95.250466381830449</v>
      </c>
      <c r="BH11" s="69">
        <f t="shared" si="16"/>
        <v>81.034482758620683</v>
      </c>
      <c r="BI11" s="69">
        <f t="shared" si="17"/>
        <v>45.161290322580641</v>
      </c>
      <c r="BJ11" s="36">
        <f t="shared" si="6"/>
        <v>1.9591207405216966</v>
      </c>
      <c r="BK11" s="36">
        <f t="shared" si="7"/>
        <v>0.92397218928623404</v>
      </c>
      <c r="BL11" s="36">
        <f t="shared" si="8"/>
        <v>9.2312183729077475</v>
      </c>
      <c r="BM11" s="52"/>
      <c r="BN11" s="52"/>
      <c r="BO11" s="59"/>
      <c r="BP11" s="26"/>
      <c r="BQ11" s="26"/>
      <c r="BR11" s="26"/>
      <c r="BS11" s="37"/>
      <c r="BT11" s="37"/>
      <c r="BU11" s="38"/>
      <c r="BV11" s="37"/>
    </row>
    <row r="12" spans="1:85">
      <c r="A12" s="26"/>
      <c r="B12" s="26"/>
      <c r="C12" s="26"/>
      <c r="D12" s="26"/>
      <c r="E12" s="26"/>
      <c r="F12" s="26"/>
      <c r="G12" s="50">
        <v>4.3</v>
      </c>
      <c r="H12" s="51" t="s">
        <v>39</v>
      </c>
      <c r="I12" s="52">
        <v>2.4</v>
      </c>
      <c r="J12" s="52">
        <v>46.4</v>
      </c>
      <c r="K12" s="52">
        <v>20.3</v>
      </c>
      <c r="L12" s="52">
        <v>1</v>
      </c>
      <c r="M12" s="52">
        <v>14.2</v>
      </c>
      <c r="N12" s="52">
        <v>0.99</v>
      </c>
      <c r="O12" s="52">
        <v>0.03</v>
      </c>
      <c r="P12" s="52">
        <v>0.04</v>
      </c>
      <c r="Q12" s="52">
        <v>8.9999999999999993E-3</v>
      </c>
      <c r="R12" s="52">
        <v>0.06</v>
      </c>
      <c r="S12" s="53" t="s">
        <v>33</v>
      </c>
      <c r="T12" s="50">
        <v>14</v>
      </c>
      <c r="U12" s="52">
        <v>60</v>
      </c>
      <c r="V12" s="52">
        <v>2.4</v>
      </c>
      <c r="W12" s="52">
        <v>71.599999999999994</v>
      </c>
      <c r="X12" s="52">
        <v>11.5</v>
      </c>
      <c r="Y12" s="52">
        <v>7</v>
      </c>
      <c r="Z12" s="55">
        <v>1</v>
      </c>
      <c r="AA12" s="52"/>
      <c r="AB12" s="52">
        <v>238</v>
      </c>
      <c r="AC12" s="52">
        <v>40.6</v>
      </c>
      <c r="AD12" s="55">
        <v>5</v>
      </c>
      <c r="AE12" s="52">
        <v>1.42</v>
      </c>
      <c r="AF12" s="52">
        <v>215</v>
      </c>
      <c r="AG12" s="52">
        <v>0.4</v>
      </c>
      <c r="AH12" s="52">
        <v>0.2</v>
      </c>
      <c r="AI12" s="52">
        <v>51</v>
      </c>
      <c r="AJ12" s="52">
        <v>15</v>
      </c>
      <c r="AK12" s="52">
        <v>33.1</v>
      </c>
      <c r="AL12" s="59">
        <v>7</v>
      </c>
      <c r="AM12" s="50">
        <v>12.8</v>
      </c>
      <c r="AN12" s="52">
        <v>51</v>
      </c>
      <c r="AO12" s="52" t="s">
        <v>33</v>
      </c>
      <c r="AP12" s="52">
        <v>13</v>
      </c>
      <c r="AQ12" s="52">
        <v>3.01</v>
      </c>
      <c r="AR12" s="52">
        <v>0.82</v>
      </c>
      <c r="AS12" s="52" t="s">
        <v>33</v>
      </c>
      <c r="AT12" s="52">
        <v>0.8</v>
      </c>
      <c r="AU12" s="52" t="s">
        <v>33</v>
      </c>
      <c r="AV12" s="52" t="s">
        <v>33</v>
      </c>
      <c r="AW12" s="52" t="s">
        <v>33</v>
      </c>
      <c r="AX12" s="52" t="s">
        <v>33</v>
      </c>
      <c r="AY12" s="52">
        <v>2.5099999999999998</v>
      </c>
      <c r="AZ12" s="52">
        <v>0.38</v>
      </c>
      <c r="BA12" s="67">
        <f t="shared" si="9"/>
        <v>34.87738419618529</v>
      </c>
      <c r="BB12" s="67">
        <f t="shared" si="10"/>
        <v>53.291536050156743</v>
      </c>
      <c r="BC12" s="68">
        <f t="shared" si="11"/>
        <v>22.675861871439984</v>
      </c>
      <c r="BD12" s="69">
        <f t="shared" si="12"/>
        <v>18.284106891701828</v>
      </c>
      <c r="BE12" s="69">
        <f t="shared" si="13"/>
        <v>13.030303030303029</v>
      </c>
      <c r="BF12" s="69">
        <f t="shared" si="14"/>
        <v>9.4252873563218387</v>
      </c>
      <c r="BG12" s="68">
        <f t="shared" si="15"/>
        <v>13.533999855790912</v>
      </c>
      <c r="BH12" s="69">
        <f t="shared" si="16"/>
        <v>13.793103448275863</v>
      </c>
      <c r="BI12" s="69">
        <f t="shared" si="17"/>
        <v>10.120967741935482</v>
      </c>
      <c r="BJ12" s="36">
        <f t="shared" si="6"/>
        <v>1.8949789244392572</v>
      </c>
      <c r="BK12" s="36">
        <f t="shared" si="7"/>
        <v>0.70974813197229081</v>
      </c>
      <c r="BL12" s="36">
        <f t="shared" si="8"/>
        <v>3.4460523030493837</v>
      </c>
      <c r="BM12" s="52"/>
      <c r="BN12" s="52"/>
      <c r="BO12" s="59"/>
      <c r="BP12" s="26"/>
      <c r="BQ12" s="26"/>
      <c r="BR12" s="26"/>
      <c r="BS12" s="37"/>
      <c r="BT12" s="37"/>
      <c r="BU12" s="38"/>
      <c r="BV12" s="37"/>
    </row>
    <row r="13" spans="1:85">
      <c r="A13" s="26"/>
      <c r="B13" s="26"/>
      <c r="C13" s="26"/>
      <c r="D13" s="26"/>
      <c r="E13" s="26"/>
      <c r="F13" s="26"/>
      <c r="G13" s="50">
        <v>4.0999999999999996</v>
      </c>
      <c r="H13" s="51" t="s">
        <v>38</v>
      </c>
      <c r="I13" s="52">
        <v>0.92</v>
      </c>
      <c r="J13" s="52">
        <v>2.1</v>
      </c>
      <c r="K13" s="52" t="s">
        <v>33</v>
      </c>
      <c r="L13" s="52">
        <v>1.9</v>
      </c>
      <c r="M13" s="52">
        <v>51.6</v>
      </c>
      <c r="N13" s="52">
        <v>0.81</v>
      </c>
      <c r="O13" s="52">
        <v>0.11</v>
      </c>
      <c r="P13" s="52">
        <v>0.51</v>
      </c>
      <c r="Q13" s="52">
        <v>0.04</v>
      </c>
      <c r="R13" s="52">
        <v>0.16</v>
      </c>
      <c r="S13" s="53" t="s">
        <v>33</v>
      </c>
      <c r="T13" s="50">
        <v>18.100000000000001</v>
      </c>
      <c r="U13" s="52">
        <v>180</v>
      </c>
      <c r="V13" s="55">
        <v>0.1</v>
      </c>
      <c r="W13" s="52">
        <v>52</v>
      </c>
      <c r="X13" s="52">
        <v>11</v>
      </c>
      <c r="Y13" s="52">
        <v>9.1999999999999993</v>
      </c>
      <c r="Z13" s="55">
        <v>1</v>
      </c>
      <c r="AA13" s="52"/>
      <c r="AB13" s="52">
        <v>72.900000000000006</v>
      </c>
      <c r="AC13" s="52">
        <v>14.6</v>
      </c>
      <c r="AD13" s="55">
        <v>5</v>
      </c>
      <c r="AE13" s="52">
        <v>2.6</v>
      </c>
      <c r="AF13" s="52">
        <v>290</v>
      </c>
      <c r="AG13" s="52">
        <v>1.6</v>
      </c>
      <c r="AH13" s="52">
        <v>1.2</v>
      </c>
      <c r="AI13" s="52">
        <v>11.3</v>
      </c>
      <c r="AJ13" s="52">
        <v>18.8</v>
      </c>
      <c r="AK13" s="52">
        <v>17.7</v>
      </c>
      <c r="AL13" s="59" t="s">
        <v>33</v>
      </c>
      <c r="AM13" s="50">
        <v>17.899999999999999</v>
      </c>
      <c r="AN13" s="52">
        <v>55</v>
      </c>
      <c r="AO13" s="52" t="s">
        <v>33</v>
      </c>
      <c r="AP13" s="52">
        <v>20</v>
      </c>
      <c r="AQ13" s="52">
        <v>2.9</v>
      </c>
      <c r="AR13" s="52">
        <v>0.8</v>
      </c>
      <c r="AS13" s="52" t="s">
        <v>33</v>
      </c>
      <c r="AT13" s="52">
        <v>0.5</v>
      </c>
      <c r="AU13" s="52" t="s">
        <v>33</v>
      </c>
      <c r="AV13" s="52" t="s">
        <v>33</v>
      </c>
      <c r="AW13" s="52" t="s">
        <v>33</v>
      </c>
      <c r="AX13" s="52" t="s">
        <v>33</v>
      </c>
      <c r="AY13" s="52">
        <v>1.5</v>
      </c>
      <c r="AZ13" s="52">
        <v>0.23</v>
      </c>
      <c r="BA13" s="67">
        <f t="shared" si="9"/>
        <v>48.77384196185286</v>
      </c>
      <c r="BB13" s="67">
        <f t="shared" si="10"/>
        <v>57.471264367816097</v>
      </c>
      <c r="BC13" s="68">
        <f t="shared" si="11"/>
        <v>33.793713579318286</v>
      </c>
      <c r="BD13" s="69">
        <f t="shared" si="12"/>
        <v>28.129395218002813</v>
      </c>
      <c r="BE13" s="69">
        <f t="shared" si="13"/>
        <v>12.554112554112553</v>
      </c>
      <c r="BF13" s="69">
        <f t="shared" si="14"/>
        <v>9.1954022988505759</v>
      </c>
      <c r="BG13" s="68">
        <f t="shared" si="15"/>
        <v>9.7713974803711956</v>
      </c>
      <c r="BH13" s="69">
        <f t="shared" si="16"/>
        <v>8.6206896551724128</v>
      </c>
      <c r="BI13" s="69">
        <f t="shared" si="17"/>
        <v>6.0483870967741939</v>
      </c>
      <c r="BJ13" s="36">
        <f t="shared" si="6"/>
        <v>1.4155959417335418</v>
      </c>
      <c r="BK13" s="36">
        <f t="shared" si="7"/>
        <v>0.83023184109084935</v>
      </c>
      <c r="BL13" s="36">
        <f t="shared" si="8"/>
        <v>8.0639418710263389</v>
      </c>
      <c r="BM13" s="52"/>
      <c r="BN13" s="52"/>
      <c r="BO13" s="59"/>
      <c r="BP13" s="26"/>
      <c r="BQ13" s="26"/>
      <c r="BR13" s="26"/>
      <c r="BS13" s="37"/>
      <c r="BT13" s="37"/>
      <c r="BU13" s="38"/>
      <c r="BV13" s="37"/>
    </row>
    <row r="14" spans="1:85">
      <c r="A14" s="26"/>
      <c r="B14" s="26"/>
      <c r="C14" s="26"/>
      <c r="D14" s="26"/>
      <c r="E14" s="26"/>
      <c r="F14" s="26"/>
      <c r="G14" s="50">
        <v>101</v>
      </c>
      <c r="H14" s="51" t="s">
        <v>38</v>
      </c>
      <c r="I14" s="52">
        <v>0.27</v>
      </c>
      <c r="J14" s="52">
        <v>0.18</v>
      </c>
      <c r="K14" s="52">
        <v>2.5</v>
      </c>
      <c r="L14" s="52">
        <v>0.3</v>
      </c>
      <c r="M14" s="52">
        <v>54.7</v>
      </c>
      <c r="N14" s="52">
        <v>0.37</v>
      </c>
      <c r="O14" s="52">
        <v>0.12</v>
      </c>
      <c r="P14" s="52" t="s">
        <v>33</v>
      </c>
      <c r="Q14" s="55">
        <v>0.01</v>
      </c>
      <c r="R14" s="52">
        <v>0.03</v>
      </c>
      <c r="S14" s="53" t="s">
        <v>33</v>
      </c>
      <c r="T14" s="50" t="s">
        <v>33</v>
      </c>
      <c r="U14" s="52" t="s">
        <v>33</v>
      </c>
      <c r="V14" s="55">
        <v>0.1</v>
      </c>
      <c r="W14" s="52" t="s">
        <v>33</v>
      </c>
      <c r="X14" s="52">
        <v>2.2000000000000002</v>
      </c>
      <c r="Y14" s="52">
        <v>13</v>
      </c>
      <c r="Z14" s="55">
        <v>1</v>
      </c>
      <c r="AA14" s="52"/>
      <c r="AB14" s="52">
        <v>12</v>
      </c>
      <c r="AC14" s="52">
        <v>7</v>
      </c>
      <c r="AD14" s="52" t="s">
        <v>33</v>
      </c>
      <c r="AE14" s="52" t="s">
        <v>33</v>
      </c>
      <c r="AF14" s="52">
        <v>255</v>
      </c>
      <c r="AG14" s="52" t="s">
        <v>33</v>
      </c>
      <c r="AH14" s="52" t="s">
        <v>33</v>
      </c>
      <c r="AI14" s="52">
        <v>2.6</v>
      </c>
      <c r="AJ14" s="52">
        <v>7.7</v>
      </c>
      <c r="AK14" s="55">
        <v>0.5</v>
      </c>
      <c r="AL14" s="59" t="s">
        <v>33</v>
      </c>
      <c r="AM14" s="50" t="s">
        <v>33</v>
      </c>
      <c r="AN14" s="52" t="s">
        <v>33</v>
      </c>
      <c r="AO14" s="52" t="s">
        <v>33</v>
      </c>
      <c r="AP14" s="52" t="s">
        <v>33</v>
      </c>
      <c r="AQ14" s="52" t="s">
        <v>33</v>
      </c>
      <c r="AR14" s="52" t="s">
        <v>33</v>
      </c>
      <c r="AS14" s="52" t="s">
        <v>33</v>
      </c>
      <c r="AT14" s="52" t="s">
        <v>33</v>
      </c>
      <c r="AU14" s="52" t="s">
        <v>33</v>
      </c>
      <c r="AV14" s="52" t="s">
        <v>33</v>
      </c>
      <c r="AW14" s="52" t="s">
        <v>33</v>
      </c>
      <c r="AX14" s="52" t="s">
        <v>33</v>
      </c>
      <c r="AY14" s="52" t="s">
        <v>33</v>
      </c>
      <c r="AZ14" s="52" t="s">
        <v>33</v>
      </c>
      <c r="BA14" s="52" t="s">
        <v>33</v>
      </c>
      <c r="BB14" s="52" t="s">
        <v>33</v>
      </c>
      <c r="BC14" s="52" t="s">
        <v>33</v>
      </c>
      <c r="BD14" s="52" t="s">
        <v>33</v>
      </c>
      <c r="BE14" s="52" t="s">
        <v>33</v>
      </c>
      <c r="BF14" s="52" t="s">
        <v>33</v>
      </c>
      <c r="BG14" s="52" t="s">
        <v>33</v>
      </c>
      <c r="BH14" s="52" t="s">
        <v>33</v>
      </c>
      <c r="BI14" s="52" t="s">
        <v>33</v>
      </c>
      <c r="BJ14" s="52" t="s">
        <v>33</v>
      </c>
      <c r="BK14" s="52" t="s">
        <v>33</v>
      </c>
      <c r="BL14" s="52" t="s">
        <v>33</v>
      </c>
      <c r="BM14" s="52"/>
      <c r="BN14" s="52"/>
      <c r="BO14" s="59"/>
      <c r="BP14" s="26"/>
      <c r="BQ14" s="26"/>
      <c r="BR14" s="26"/>
      <c r="BS14" s="37"/>
      <c r="BT14" s="37"/>
      <c r="BU14" s="38"/>
      <c r="BV14" s="39"/>
    </row>
    <row r="15" spans="1:85">
      <c r="A15" s="26"/>
      <c r="B15" s="26"/>
      <c r="C15" s="26"/>
      <c r="D15" s="26"/>
      <c r="E15" s="26"/>
      <c r="F15" s="26"/>
      <c r="G15" s="56">
        <v>60</v>
      </c>
      <c r="H15" s="41" t="s">
        <v>38</v>
      </c>
      <c r="I15" s="40">
        <v>0.17</v>
      </c>
      <c r="J15" s="40">
        <v>0.43</v>
      </c>
      <c r="K15" s="40">
        <v>3</v>
      </c>
      <c r="L15" s="40">
        <v>0.46</v>
      </c>
      <c r="M15" s="40">
        <v>52.5</v>
      </c>
      <c r="N15" s="40">
        <v>0.34</v>
      </c>
      <c r="O15" s="40">
        <v>0.27</v>
      </c>
      <c r="P15" s="40" t="s">
        <v>33</v>
      </c>
      <c r="Q15" s="40">
        <v>0.02</v>
      </c>
      <c r="R15" s="40">
        <v>0.02</v>
      </c>
      <c r="S15" s="57" t="s">
        <v>33</v>
      </c>
      <c r="T15" s="56" t="s">
        <v>33</v>
      </c>
      <c r="U15" s="40" t="s">
        <v>33</v>
      </c>
      <c r="V15" s="42">
        <v>0.1</v>
      </c>
      <c r="W15" s="40" t="s">
        <v>33</v>
      </c>
      <c r="X15" s="40">
        <v>2.8</v>
      </c>
      <c r="Y15" s="40">
        <v>2</v>
      </c>
      <c r="Z15" s="42">
        <v>1</v>
      </c>
      <c r="AA15" s="40"/>
      <c r="AB15" s="40">
        <v>7</v>
      </c>
      <c r="AC15" s="40">
        <v>4</v>
      </c>
      <c r="AD15" s="40" t="s">
        <v>33</v>
      </c>
      <c r="AE15" s="40" t="s">
        <v>33</v>
      </c>
      <c r="AF15" s="40">
        <v>138</v>
      </c>
      <c r="AG15" s="40" t="s">
        <v>33</v>
      </c>
      <c r="AH15" s="40" t="s">
        <v>33</v>
      </c>
      <c r="AI15" s="40">
        <v>3.7</v>
      </c>
      <c r="AJ15" s="40">
        <v>5.3</v>
      </c>
      <c r="AK15" s="42">
        <v>0.5</v>
      </c>
      <c r="AL15" s="62" t="s">
        <v>33</v>
      </c>
      <c r="AM15" s="56" t="s">
        <v>33</v>
      </c>
      <c r="AN15" s="40" t="s">
        <v>33</v>
      </c>
      <c r="AO15" s="40" t="s">
        <v>33</v>
      </c>
      <c r="AP15" s="40" t="s">
        <v>33</v>
      </c>
      <c r="AQ15" s="40" t="s">
        <v>33</v>
      </c>
      <c r="AR15" s="40" t="s">
        <v>33</v>
      </c>
      <c r="AS15" s="40" t="s">
        <v>33</v>
      </c>
      <c r="AT15" s="40" t="s">
        <v>33</v>
      </c>
      <c r="AU15" s="40" t="s">
        <v>33</v>
      </c>
      <c r="AV15" s="40" t="s">
        <v>33</v>
      </c>
      <c r="AW15" s="40" t="s">
        <v>33</v>
      </c>
      <c r="AX15" s="40" t="s">
        <v>33</v>
      </c>
      <c r="AY15" s="40" t="s">
        <v>33</v>
      </c>
      <c r="AZ15" s="40" t="s">
        <v>33</v>
      </c>
      <c r="BA15" s="40" t="s">
        <v>33</v>
      </c>
      <c r="BB15" s="40" t="s">
        <v>33</v>
      </c>
      <c r="BC15" s="40" t="s">
        <v>33</v>
      </c>
      <c r="BD15" s="40" t="s">
        <v>33</v>
      </c>
      <c r="BE15" s="40" t="s">
        <v>33</v>
      </c>
      <c r="BF15" s="40" t="s">
        <v>33</v>
      </c>
      <c r="BG15" s="40" t="s">
        <v>33</v>
      </c>
      <c r="BH15" s="40" t="s">
        <v>33</v>
      </c>
      <c r="BI15" s="40" t="s">
        <v>33</v>
      </c>
      <c r="BJ15" s="40" t="s">
        <v>33</v>
      </c>
      <c r="BK15" s="40" t="s">
        <v>33</v>
      </c>
      <c r="BL15" s="40" t="s">
        <v>33</v>
      </c>
      <c r="BM15" s="40"/>
      <c r="BN15" s="40"/>
      <c r="BO15" s="62"/>
      <c r="BP15" s="40"/>
      <c r="BQ15" s="40"/>
      <c r="BR15" s="40"/>
      <c r="BS15" s="43"/>
      <c r="BT15" s="43"/>
      <c r="BU15" s="44"/>
      <c r="BV15" s="43"/>
      <c r="BW15" s="22"/>
      <c r="BX15" s="22"/>
      <c r="BY15" s="22"/>
      <c r="BZ15" s="22"/>
      <c r="CA15" s="22"/>
      <c r="CB15" s="22"/>
      <c r="CC15" s="22"/>
      <c r="CD15" s="22"/>
      <c r="CE15" s="22"/>
    </row>
    <row r="17" spans="8:64">
      <c r="H17" s="16" t="s">
        <v>91</v>
      </c>
      <c r="I17" s="8">
        <f>(I3+I4+I10+I11)/4</f>
        <v>4.8925000000000001</v>
      </c>
      <c r="J17" s="8">
        <f t="shared" ref="J17:T17" si="18">(J3+J4+J10+J11)/4</f>
        <v>24.175000000000001</v>
      </c>
      <c r="K17" s="8">
        <v>33.299999999999997</v>
      </c>
      <c r="L17" s="8">
        <f t="shared" si="18"/>
        <v>15.675000000000001</v>
      </c>
      <c r="M17" s="8">
        <f t="shared" si="18"/>
        <v>4.74</v>
      </c>
      <c r="N17" s="8">
        <f t="shared" si="18"/>
        <v>2.8</v>
      </c>
      <c r="O17" s="8">
        <f t="shared" si="18"/>
        <v>3.2650000000000001</v>
      </c>
      <c r="P17" s="8">
        <f t="shared" si="18"/>
        <v>3.2750000000000004</v>
      </c>
      <c r="Q17" s="8">
        <f t="shared" si="18"/>
        <v>0.6835</v>
      </c>
      <c r="R17" s="8">
        <f t="shared" si="18"/>
        <v>1.33</v>
      </c>
      <c r="T17" s="14">
        <f t="shared" si="18"/>
        <v>120.95</v>
      </c>
      <c r="U17" s="14">
        <f t="shared" ref="U17:AZ17" si="19">(U3+U4+U10+U11)/4</f>
        <v>1051.25</v>
      </c>
      <c r="V17" s="8">
        <f t="shared" si="19"/>
        <v>0.45</v>
      </c>
      <c r="W17" s="14">
        <f t="shared" si="19"/>
        <v>218</v>
      </c>
      <c r="X17" s="14">
        <f t="shared" si="19"/>
        <v>117.25</v>
      </c>
      <c r="Y17" s="14">
        <f t="shared" si="19"/>
        <v>175.5</v>
      </c>
      <c r="Z17" s="14">
        <f t="shared" si="19"/>
        <v>20.7</v>
      </c>
      <c r="AA17" s="14" t="s">
        <v>33</v>
      </c>
      <c r="AB17" s="14">
        <f t="shared" si="19"/>
        <v>350.4</v>
      </c>
      <c r="AC17" s="14">
        <f t="shared" si="19"/>
        <v>111.52500000000001</v>
      </c>
      <c r="AD17" s="14">
        <f t="shared" si="19"/>
        <v>76.25</v>
      </c>
      <c r="AE17" s="14">
        <f t="shared" si="19"/>
        <v>19.899999999999999</v>
      </c>
      <c r="AF17" s="14">
        <f t="shared" si="19"/>
        <v>243.5</v>
      </c>
      <c r="AG17" s="14">
        <f t="shared" si="19"/>
        <v>13.675000000000001</v>
      </c>
      <c r="AH17" s="4">
        <f t="shared" si="19"/>
        <v>5.4750000000000005</v>
      </c>
      <c r="AI17" s="14">
        <f t="shared" si="19"/>
        <v>161</v>
      </c>
      <c r="AJ17" s="14">
        <f t="shared" si="19"/>
        <v>98.3</v>
      </c>
      <c r="AK17" s="14">
        <f t="shared" si="19"/>
        <v>129.875</v>
      </c>
      <c r="AL17" s="14">
        <v>142</v>
      </c>
      <c r="AM17" s="14">
        <f t="shared" si="19"/>
        <v>119.4</v>
      </c>
      <c r="AN17" s="14">
        <f t="shared" si="19"/>
        <v>368.25</v>
      </c>
      <c r="AO17" s="14" t="s">
        <v>33</v>
      </c>
      <c r="AP17" s="14">
        <f t="shared" si="19"/>
        <v>100</v>
      </c>
      <c r="AQ17" s="14">
        <f t="shared" si="19"/>
        <v>21.424999999999997</v>
      </c>
      <c r="AR17" s="4">
        <f t="shared" si="19"/>
        <v>5.3625000000000007</v>
      </c>
      <c r="AS17" t="s">
        <v>33</v>
      </c>
      <c r="AT17" s="4">
        <f t="shared" si="19"/>
        <v>3.1375000000000002</v>
      </c>
      <c r="AU17" t="s">
        <v>33</v>
      </c>
      <c r="AV17" t="s">
        <v>33</v>
      </c>
      <c r="AW17" t="s">
        <v>33</v>
      </c>
      <c r="AX17" t="s">
        <v>33</v>
      </c>
      <c r="AY17" s="4">
        <f t="shared" si="19"/>
        <v>8.0249999999999986</v>
      </c>
      <c r="AZ17" s="4">
        <f t="shared" si="19"/>
        <v>1.1625000000000001</v>
      </c>
      <c r="BA17" s="14">
        <f t="shared" ref="BA17" si="20">AM17/BW$2</f>
        <v>325.34059945504089</v>
      </c>
      <c r="BB17" s="14">
        <f t="shared" ref="BB17" si="21">AN17/BW$3</f>
        <v>384.79623824451414</v>
      </c>
      <c r="BC17" s="15">
        <f t="shared" ref="BC17" si="22">EXP((LN(BA17)-LN(BD17))/3+LN(BD17))</f>
        <v>186.00859842572569</v>
      </c>
      <c r="BD17" s="4">
        <f t="shared" ref="BD17" si="23">AP17/BW$5</f>
        <v>140.64697609001408</v>
      </c>
      <c r="BE17" s="4">
        <f t="shared" ref="BE17" si="24">AQ17/BW$6</f>
        <v>92.748917748917734</v>
      </c>
      <c r="BF17" s="4">
        <f t="shared" ref="BF17" si="25">AR17/BW$7</f>
        <v>61.637931034482769</v>
      </c>
      <c r="BG17" s="15">
        <f t="shared" ref="BG17" si="26">EXP((LN(BE17)-LN(BH17))/3+LN(BH17))</f>
        <v>64.74508084862147</v>
      </c>
      <c r="BH17" s="4">
        <f t="shared" ref="BH17" si="27">AT17/BW$9</f>
        <v>54.094827586206897</v>
      </c>
      <c r="BI17" s="4">
        <f t="shared" ref="BI17" si="28">AY17/BW$10</f>
        <v>32.358870967741929</v>
      </c>
      <c r="BJ17" s="13">
        <f t="shared" ref="BJ17" si="29">BB17/((BA17*BC17)^0.5)</f>
        <v>1.5642104260119856</v>
      </c>
      <c r="BK17" s="13">
        <f t="shared" ref="BK17" si="30">BF17/((BE17*BG17)^0.5)</f>
        <v>0.79540851973111559</v>
      </c>
      <c r="BL17" s="13">
        <f t="shared" ref="BL17" si="31">BA17/BI17</f>
        <v>10.054139397489116</v>
      </c>
    </row>
    <row r="18" spans="8:64">
      <c r="H18" s="1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</sheetData>
  <hyperlinks>
    <hyperlink ref="BO1" r:id="rId1"/>
  </hyperlinks>
  <pageMargins left="0.7" right="0.7" top="0.75" bottom="0.75" header="0.3" footer="0.3"/>
  <pageSetup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6"/>
  <sheetViews>
    <sheetView tabSelected="1" workbookViewId="0">
      <pane xSplit="2" ySplit="1" topLeftCell="T29" activePane="bottomRight" state="frozen"/>
      <selection pane="topRight" activeCell="C1" sqref="C1"/>
      <selection pane="bottomLeft" activeCell="A2" sqref="A2"/>
      <selection pane="bottomRight" activeCell="B40" sqref="B40"/>
    </sheetView>
  </sheetViews>
  <sheetFormatPr defaultRowHeight="15"/>
  <cols>
    <col min="1" max="1" width="10.140625" customWidth="1"/>
    <col min="2" max="2" width="19.7109375" customWidth="1"/>
    <col min="4" max="4" width="9.5703125" bestFit="1" customWidth="1"/>
  </cols>
  <sheetData>
    <row r="1" spans="1:32">
      <c r="A1" t="s">
        <v>50</v>
      </c>
      <c r="B1" t="s">
        <v>51</v>
      </c>
      <c r="C1" t="s">
        <v>1</v>
      </c>
      <c r="D1" t="s">
        <v>52</v>
      </c>
      <c r="E1" t="s">
        <v>0</v>
      </c>
      <c r="F1" t="s">
        <v>53</v>
      </c>
      <c r="G1" t="s">
        <v>3</v>
      </c>
      <c r="H1" t="s">
        <v>2</v>
      </c>
      <c r="I1" t="s">
        <v>5</v>
      </c>
      <c r="J1" t="s">
        <v>4</v>
      </c>
      <c r="K1" t="s">
        <v>6</v>
      </c>
      <c r="L1" t="s">
        <v>54</v>
      </c>
      <c r="M1" t="s">
        <v>55</v>
      </c>
      <c r="N1" t="s">
        <v>17</v>
      </c>
      <c r="O1" t="s">
        <v>7</v>
      </c>
      <c r="P1" t="s">
        <v>12</v>
      </c>
      <c r="Q1" t="s">
        <v>18</v>
      </c>
      <c r="R1" t="s">
        <v>19</v>
      </c>
      <c r="S1" t="s">
        <v>13</v>
      </c>
      <c r="T1" t="s">
        <v>20</v>
      </c>
      <c r="U1" t="s">
        <v>56</v>
      </c>
      <c r="V1" t="s">
        <v>14</v>
      </c>
      <c r="W1" t="s">
        <v>15</v>
      </c>
      <c r="X1" t="s">
        <v>21</v>
      </c>
      <c r="Y1" t="s">
        <v>22</v>
      </c>
      <c r="Z1" t="s">
        <v>8</v>
      </c>
      <c r="AA1" t="s">
        <v>23</v>
      </c>
      <c r="AB1" t="s">
        <v>24</v>
      </c>
      <c r="AC1" t="s">
        <v>11</v>
      </c>
      <c r="AD1" t="s">
        <v>9</v>
      </c>
      <c r="AE1" t="s">
        <v>16</v>
      </c>
      <c r="AF1" t="s">
        <v>10</v>
      </c>
    </row>
    <row r="2" spans="1:32">
      <c r="B2" t="s">
        <v>93</v>
      </c>
      <c r="C2">
        <v>0.11</v>
      </c>
      <c r="D2">
        <f>6.5*1.1</f>
        <v>7.15</v>
      </c>
      <c r="E2">
        <v>62.8</v>
      </c>
      <c r="F2">
        <v>18.899999999999999</v>
      </c>
      <c r="G2">
        <v>1.3</v>
      </c>
      <c r="H2">
        <v>2.2000000000000002</v>
      </c>
      <c r="I2">
        <v>3.7</v>
      </c>
      <c r="J2">
        <v>1.2</v>
      </c>
      <c r="K2" s="4">
        <v>1</v>
      </c>
      <c r="L2">
        <v>0.16</v>
      </c>
      <c r="M2">
        <f>6-4.52</f>
        <v>1.4800000000000004</v>
      </c>
      <c r="N2" t="s">
        <v>33</v>
      </c>
      <c r="O2">
        <v>650</v>
      </c>
      <c r="P2" t="s">
        <v>33</v>
      </c>
      <c r="Q2">
        <v>23</v>
      </c>
      <c r="R2">
        <v>110</v>
      </c>
      <c r="S2">
        <v>50</v>
      </c>
      <c r="T2" s="4">
        <v>1</v>
      </c>
      <c r="U2">
        <v>19</v>
      </c>
      <c r="V2">
        <v>55</v>
      </c>
      <c r="W2">
        <v>20</v>
      </c>
      <c r="X2">
        <v>160</v>
      </c>
      <c r="Y2">
        <v>16</v>
      </c>
      <c r="Z2">
        <v>200</v>
      </c>
      <c r="AA2">
        <v>14.6</v>
      </c>
      <c r="AB2">
        <v>3.1</v>
      </c>
      <c r="AC2">
        <v>150</v>
      </c>
      <c r="AD2">
        <v>27</v>
      </c>
      <c r="AE2">
        <v>85</v>
      </c>
      <c r="AF2">
        <v>210</v>
      </c>
    </row>
    <row r="3" spans="1:32">
      <c r="A3" s="5" t="s">
        <v>86</v>
      </c>
      <c r="B3" t="s">
        <v>87</v>
      </c>
      <c r="C3" s="9">
        <f>AVERAGE(C6:C9)</f>
        <v>29.824999999999999</v>
      </c>
      <c r="D3" s="9">
        <f t="shared" ref="D3:R3" si="0">AVERAGE(D6:D9)</f>
        <v>1.9</v>
      </c>
      <c r="E3" s="9">
        <f t="shared" si="0"/>
        <v>6.5</v>
      </c>
      <c r="F3" s="9">
        <f t="shared" si="0"/>
        <v>0.88500000000000001</v>
      </c>
      <c r="G3" s="9">
        <f t="shared" si="0"/>
        <v>29.6</v>
      </c>
      <c r="H3" s="9">
        <f t="shared" si="0"/>
        <v>1.5875000000000001</v>
      </c>
      <c r="I3" s="9">
        <f t="shared" si="0"/>
        <v>3.7500000000000006E-2</v>
      </c>
      <c r="J3" s="9">
        <f t="shared" si="0"/>
        <v>3.7499999999999999E-2</v>
      </c>
      <c r="K3" s="9">
        <f t="shared" si="0"/>
        <v>1.7000000000000001E-2</v>
      </c>
      <c r="L3" s="9">
        <f t="shared" si="0"/>
        <v>0.13750000000000001</v>
      </c>
      <c r="M3" s="10" t="s">
        <v>33</v>
      </c>
      <c r="N3" s="12">
        <f t="shared" si="0"/>
        <v>22</v>
      </c>
      <c r="O3" s="12">
        <f t="shared" si="0"/>
        <v>2626.5</v>
      </c>
      <c r="P3" s="11">
        <f t="shared" si="0"/>
        <v>0.83499999999999996</v>
      </c>
      <c r="Q3" s="12">
        <f t="shared" si="0"/>
        <v>36.5</v>
      </c>
      <c r="R3" s="11">
        <f t="shared" si="0"/>
        <v>5.375</v>
      </c>
      <c r="S3" s="11">
        <f>AVERAGE(S6:S9)</f>
        <v>5.1749999999999998</v>
      </c>
      <c r="T3" s="11">
        <f t="shared" ref="T3:AF3" si="1">AVERAGE(T6:T9)</f>
        <v>1</v>
      </c>
      <c r="U3" s="12" t="s">
        <v>33</v>
      </c>
      <c r="V3" s="12">
        <f t="shared" si="1"/>
        <v>67.95</v>
      </c>
      <c r="W3" s="12">
        <f t="shared" si="1"/>
        <v>15.274999999999999</v>
      </c>
      <c r="X3" s="11">
        <f t="shared" si="1"/>
        <v>5</v>
      </c>
      <c r="Y3" s="11">
        <f t="shared" si="1"/>
        <v>1.74</v>
      </c>
      <c r="Z3" s="12">
        <f t="shared" si="1"/>
        <v>586</v>
      </c>
      <c r="AA3" s="11">
        <f t="shared" si="1"/>
        <v>0.85000000000000009</v>
      </c>
      <c r="AB3" s="11">
        <f t="shared" si="1"/>
        <v>0.22500000000000001</v>
      </c>
      <c r="AC3" s="11">
        <f t="shared" si="1"/>
        <v>4.625</v>
      </c>
      <c r="AD3" s="12">
        <f t="shared" si="1"/>
        <v>16.8</v>
      </c>
      <c r="AE3" s="12">
        <f t="shared" si="1"/>
        <v>14.225</v>
      </c>
      <c r="AF3" s="11">
        <f t="shared" si="1"/>
        <v>0.5</v>
      </c>
    </row>
    <row r="4" spans="1:32">
      <c r="A4">
        <v>4.12</v>
      </c>
      <c r="B4" s="1" t="s">
        <v>42</v>
      </c>
      <c r="C4">
        <v>0.88</v>
      </c>
      <c r="D4">
        <v>28.3</v>
      </c>
      <c r="E4" t="s">
        <v>33</v>
      </c>
      <c r="F4">
        <v>11.5</v>
      </c>
      <c r="G4">
        <v>2.8</v>
      </c>
      <c r="H4">
        <v>1.4</v>
      </c>
      <c r="I4">
        <v>3.7</v>
      </c>
      <c r="J4">
        <v>5.9</v>
      </c>
      <c r="K4">
        <v>0.71</v>
      </c>
      <c r="L4">
        <v>0.34</v>
      </c>
      <c r="M4" s="6" t="s">
        <v>33</v>
      </c>
      <c r="N4">
        <v>195</v>
      </c>
      <c r="O4">
        <v>180</v>
      </c>
      <c r="P4" s="3">
        <v>0.1</v>
      </c>
      <c r="Q4">
        <v>79</v>
      </c>
      <c r="R4">
        <v>106</v>
      </c>
      <c r="S4">
        <v>115</v>
      </c>
      <c r="T4">
        <v>18.399999999999999</v>
      </c>
      <c r="V4">
        <v>96.6</v>
      </c>
      <c r="W4">
        <v>59.6</v>
      </c>
      <c r="X4">
        <v>122</v>
      </c>
      <c r="Y4">
        <v>19.3</v>
      </c>
      <c r="Z4">
        <v>56</v>
      </c>
      <c r="AA4">
        <v>13.6</v>
      </c>
      <c r="AB4">
        <v>5.9</v>
      </c>
      <c r="AC4">
        <v>120</v>
      </c>
      <c r="AD4">
        <v>24.3</v>
      </c>
      <c r="AE4">
        <v>66.099999999999994</v>
      </c>
      <c r="AF4" t="s">
        <v>33</v>
      </c>
    </row>
    <row r="5" spans="1:32">
      <c r="A5">
        <v>4.8</v>
      </c>
      <c r="B5" s="1" t="s">
        <v>42</v>
      </c>
      <c r="C5">
        <v>0.19</v>
      </c>
      <c r="D5">
        <v>26.3</v>
      </c>
      <c r="E5" t="s">
        <v>33</v>
      </c>
      <c r="F5">
        <v>20.5</v>
      </c>
      <c r="G5">
        <v>0.76</v>
      </c>
      <c r="H5">
        <v>1.9</v>
      </c>
      <c r="I5">
        <v>7.2</v>
      </c>
      <c r="J5">
        <v>3</v>
      </c>
      <c r="K5">
        <v>0.94</v>
      </c>
      <c r="L5">
        <v>0.48</v>
      </c>
      <c r="M5" s="6" t="s">
        <v>33</v>
      </c>
      <c r="N5">
        <v>205</v>
      </c>
      <c r="O5">
        <v>530</v>
      </c>
      <c r="P5" s="3">
        <v>0.1</v>
      </c>
      <c r="Q5">
        <v>65</v>
      </c>
      <c r="R5">
        <v>154</v>
      </c>
      <c r="S5">
        <v>205</v>
      </c>
      <c r="T5">
        <v>26.9</v>
      </c>
      <c r="V5">
        <v>133</v>
      </c>
      <c r="W5">
        <v>73.2</v>
      </c>
      <c r="X5">
        <v>131</v>
      </c>
      <c r="Y5">
        <v>24.4</v>
      </c>
      <c r="Z5">
        <v>103</v>
      </c>
      <c r="AA5">
        <v>17.899999999999999</v>
      </c>
      <c r="AB5">
        <v>5.7</v>
      </c>
      <c r="AC5">
        <v>143</v>
      </c>
      <c r="AD5">
        <v>30.9</v>
      </c>
      <c r="AE5">
        <v>81.400000000000006</v>
      </c>
      <c r="AF5" t="s">
        <v>33</v>
      </c>
    </row>
    <row r="6" spans="1:32">
      <c r="A6" s="2" t="s">
        <v>37</v>
      </c>
      <c r="B6" s="1" t="s">
        <v>41</v>
      </c>
      <c r="C6">
        <v>13.7</v>
      </c>
      <c r="D6">
        <v>1.4</v>
      </c>
      <c r="E6">
        <v>3.8</v>
      </c>
      <c r="F6">
        <v>0.95</v>
      </c>
      <c r="G6">
        <v>41.7</v>
      </c>
      <c r="H6">
        <v>2</v>
      </c>
      <c r="I6">
        <v>7.0000000000000007E-2</v>
      </c>
      <c r="J6">
        <v>0.01</v>
      </c>
      <c r="K6">
        <v>2.1000000000000001E-2</v>
      </c>
      <c r="L6">
        <v>0.1</v>
      </c>
      <c r="M6" s="6" t="s">
        <v>33</v>
      </c>
      <c r="N6">
        <v>8</v>
      </c>
      <c r="O6">
        <v>3490</v>
      </c>
      <c r="P6">
        <v>0.4</v>
      </c>
      <c r="Q6">
        <v>45</v>
      </c>
      <c r="R6">
        <v>4.8</v>
      </c>
      <c r="S6">
        <v>3.4</v>
      </c>
      <c r="T6" s="3">
        <v>1</v>
      </c>
      <c r="V6">
        <v>47.4</v>
      </c>
      <c r="W6">
        <v>12.2</v>
      </c>
      <c r="X6" s="3">
        <v>5</v>
      </c>
      <c r="Y6">
        <v>2.04</v>
      </c>
      <c r="Z6">
        <v>759</v>
      </c>
      <c r="AA6">
        <v>1</v>
      </c>
      <c r="AB6">
        <v>0.2</v>
      </c>
      <c r="AC6" s="3">
        <v>0.1</v>
      </c>
      <c r="AD6">
        <v>18</v>
      </c>
      <c r="AE6">
        <v>8.4</v>
      </c>
      <c r="AF6" s="3">
        <v>0.5</v>
      </c>
    </row>
    <row r="7" spans="1:32">
      <c r="A7" s="2" t="s">
        <v>36</v>
      </c>
      <c r="B7" s="1" t="s">
        <v>41</v>
      </c>
      <c r="C7">
        <v>47.4</v>
      </c>
      <c r="D7">
        <v>1.4</v>
      </c>
      <c r="E7">
        <v>9.1999999999999993</v>
      </c>
      <c r="F7">
        <v>0.65</v>
      </c>
      <c r="G7">
        <v>17.899999999999999</v>
      </c>
      <c r="H7">
        <v>1.3</v>
      </c>
      <c r="I7">
        <v>0.06</v>
      </c>
      <c r="J7">
        <v>0.03</v>
      </c>
      <c r="K7">
        <v>1.7000000000000001E-2</v>
      </c>
      <c r="L7">
        <v>0.11</v>
      </c>
      <c r="M7" s="6" t="s">
        <v>33</v>
      </c>
      <c r="N7">
        <v>37</v>
      </c>
      <c r="O7">
        <v>2016</v>
      </c>
      <c r="P7" s="3">
        <v>0.1</v>
      </c>
      <c r="Q7">
        <v>36</v>
      </c>
      <c r="R7">
        <v>7.2</v>
      </c>
      <c r="S7">
        <v>2.7</v>
      </c>
      <c r="T7" s="3">
        <v>1</v>
      </c>
      <c r="V7">
        <v>121</v>
      </c>
      <c r="W7">
        <v>27.4</v>
      </c>
      <c r="X7" s="3">
        <v>5</v>
      </c>
      <c r="Y7">
        <v>1.52</v>
      </c>
      <c r="Z7">
        <v>635</v>
      </c>
      <c r="AA7">
        <v>0.6</v>
      </c>
      <c r="AB7">
        <v>0.2</v>
      </c>
      <c r="AC7" s="3">
        <v>0.1</v>
      </c>
      <c r="AD7">
        <v>15</v>
      </c>
      <c r="AE7">
        <v>30.1</v>
      </c>
      <c r="AF7" s="3">
        <v>0.5</v>
      </c>
    </row>
    <row r="8" spans="1:32">
      <c r="A8" s="2" t="s">
        <v>35</v>
      </c>
      <c r="B8" s="1" t="s">
        <v>41</v>
      </c>
      <c r="C8">
        <v>8.1999999999999993</v>
      </c>
      <c r="D8">
        <v>3.3</v>
      </c>
      <c r="E8" t="s">
        <v>33</v>
      </c>
      <c r="F8">
        <v>1.2</v>
      </c>
      <c r="G8">
        <v>40.1</v>
      </c>
      <c r="H8">
        <v>2.1</v>
      </c>
      <c r="I8" s="3">
        <v>0.01</v>
      </c>
      <c r="J8">
        <v>0.08</v>
      </c>
      <c r="K8">
        <v>0.02</v>
      </c>
      <c r="L8">
        <v>0.15</v>
      </c>
      <c r="M8" s="6" t="s">
        <v>33</v>
      </c>
      <c r="N8">
        <v>10.9</v>
      </c>
      <c r="O8">
        <v>4500</v>
      </c>
      <c r="P8">
        <v>0.94</v>
      </c>
      <c r="Q8">
        <v>38</v>
      </c>
      <c r="R8">
        <v>7</v>
      </c>
      <c r="S8">
        <v>5.4</v>
      </c>
      <c r="T8" s="3">
        <v>1</v>
      </c>
      <c r="V8">
        <v>55</v>
      </c>
      <c r="W8">
        <v>6.9</v>
      </c>
      <c r="X8" s="3">
        <v>5</v>
      </c>
      <c r="Y8">
        <v>2.1</v>
      </c>
      <c r="Z8">
        <v>506</v>
      </c>
      <c r="AA8">
        <v>1.1000000000000001</v>
      </c>
      <c r="AB8" s="3">
        <v>0.25</v>
      </c>
      <c r="AC8">
        <v>3.1</v>
      </c>
      <c r="AD8">
        <v>21.8</v>
      </c>
      <c r="AE8">
        <v>5.9</v>
      </c>
      <c r="AF8" t="s">
        <v>33</v>
      </c>
    </row>
    <row r="9" spans="1:32">
      <c r="A9" s="2" t="s">
        <v>34</v>
      </c>
      <c r="B9" s="1" t="s">
        <v>41</v>
      </c>
      <c r="C9" s="3">
        <v>50</v>
      </c>
      <c r="D9">
        <v>1.5</v>
      </c>
      <c r="E9" t="s">
        <v>33</v>
      </c>
      <c r="F9">
        <v>0.74</v>
      </c>
      <c r="G9">
        <v>18.7</v>
      </c>
      <c r="H9">
        <v>0.95</v>
      </c>
      <c r="I9" s="3">
        <v>0.01</v>
      </c>
      <c r="J9">
        <v>0.03</v>
      </c>
      <c r="K9" s="3">
        <v>0.01</v>
      </c>
      <c r="L9">
        <v>0.19</v>
      </c>
      <c r="M9" s="6" t="s">
        <v>33</v>
      </c>
      <c r="N9">
        <v>32.1</v>
      </c>
      <c r="O9">
        <v>500</v>
      </c>
      <c r="P9">
        <v>1.9</v>
      </c>
      <c r="Q9">
        <v>27</v>
      </c>
      <c r="R9" s="3">
        <v>2.5</v>
      </c>
      <c r="S9">
        <v>9.1999999999999993</v>
      </c>
      <c r="T9" s="3">
        <v>1</v>
      </c>
      <c r="V9">
        <v>48.4</v>
      </c>
      <c r="W9">
        <v>14.6</v>
      </c>
      <c r="X9" s="3">
        <v>5</v>
      </c>
      <c r="Y9">
        <v>1.3</v>
      </c>
      <c r="Z9">
        <v>444</v>
      </c>
      <c r="AA9">
        <v>0.7</v>
      </c>
      <c r="AB9" s="3">
        <v>0.25</v>
      </c>
      <c r="AC9">
        <v>15.2</v>
      </c>
      <c r="AD9">
        <v>12.4</v>
      </c>
      <c r="AE9">
        <v>12.5</v>
      </c>
      <c r="AF9" t="s">
        <v>33</v>
      </c>
    </row>
    <row r="10" spans="1:32">
      <c r="A10">
        <v>2.1</v>
      </c>
      <c r="B10" s="1" t="s">
        <v>40</v>
      </c>
      <c r="C10">
        <v>0.28999999999999998</v>
      </c>
      <c r="D10">
        <v>4</v>
      </c>
      <c r="E10">
        <v>92.2</v>
      </c>
      <c r="F10">
        <v>0.13</v>
      </c>
      <c r="G10">
        <v>1.8</v>
      </c>
      <c r="H10">
        <v>0.02</v>
      </c>
      <c r="I10">
        <v>7.0000000000000007E-2</v>
      </c>
      <c r="J10">
        <v>0.03</v>
      </c>
      <c r="K10">
        <v>4.0000000000000001E-3</v>
      </c>
      <c r="L10">
        <v>0.02</v>
      </c>
      <c r="M10" s="6" t="s">
        <v>33</v>
      </c>
      <c r="N10" s="3">
        <v>0.5</v>
      </c>
      <c r="O10">
        <v>322</v>
      </c>
      <c r="P10">
        <v>0.36</v>
      </c>
      <c r="Q10">
        <v>3.3</v>
      </c>
      <c r="R10">
        <v>37</v>
      </c>
      <c r="S10">
        <v>18.600000000000001</v>
      </c>
      <c r="T10" s="3">
        <v>1</v>
      </c>
      <c r="V10">
        <v>21.3</v>
      </c>
      <c r="W10">
        <v>5</v>
      </c>
      <c r="X10" s="3">
        <v>5</v>
      </c>
      <c r="Y10">
        <v>0.11</v>
      </c>
      <c r="Z10">
        <v>25</v>
      </c>
      <c r="AA10" s="3">
        <v>0.05</v>
      </c>
      <c r="AB10">
        <v>0.3</v>
      </c>
      <c r="AC10" s="3">
        <v>0.1</v>
      </c>
      <c r="AD10" s="3">
        <v>0.5</v>
      </c>
      <c r="AE10">
        <v>6.7</v>
      </c>
      <c r="AF10" s="3">
        <v>0.5</v>
      </c>
    </row>
    <row r="11" spans="1:32">
      <c r="A11">
        <v>9.3000000000000007</v>
      </c>
      <c r="B11" s="1" t="s">
        <v>43</v>
      </c>
      <c r="C11">
        <v>5.6</v>
      </c>
      <c r="D11">
        <v>17.100000000000001</v>
      </c>
      <c r="E11">
        <v>33.299999999999997</v>
      </c>
      <c r="F11">
        <v>12.7</v>
      </c>
      <c r="G11">
        <v>5.0999999999999996</v>
      </c>
      <c r="H11">
        <v>4.0999999999999996</v>
      </c>
      <c r="I11">
        <v>1.4</v>
      </c>
      <c r="J11">
        <v>2</v>
      </c>
      <c r="K11">
        <v>0.59399999999999997</v>
      </c>
      <c r="L11">
        <v>1.7</v>
      </c>
      <c r="M11" s="6" t="s">
        <v>33</v>
      </c>
      <c r="N11">
        <v>39</v>
      </c>
      <c r="O11">
        <v>595</v>
      </c>
      <c r="P11">
        <v>1.5</v>
      </c>
      <c r="Q11">
        <v>403</v>
      </c>
      <c r="R11">
        <v>118</v>
      </c>
      <c r="S11">
        <v>278</v>
      </c>
      <c r="T11">
        <v>4</v>
      </c>
      <c r="V11">
        <v>793</v>
      </c>
      <c r="W11">
        <v>245</v>
      </c>
      <c r="X11">
        <v>47</v>
      </c>
      <c r="Y11">
        <v>19.5</v>
      </c>
      <c r="Z11">
        <v>193</v>
      </c>
      <c r="AA11">
        <v>11.2</v>
      </c>
      <c r="AB11">
        <v>4.5999999999999996</v>
      </c>
      <c r="AC11">
        <v>236</v>
      </c>
      <c r="AD11">
        <v>149</v>
      </c>
      <c r="AE11">
        <v>180</v>
      </c>
      <c r="AF11">
        <v>142</v>
      </c>
    </row>
    <row r="12" spans="1:32">
      <c r="A12">
        <v>4.5</v>
      </c>
      <c r="B12" s="1" t="s">
        <v>43</v>
      </c>
      <c r="C12">
        <v>12.9</v>
      </c>
      <c r="D12">
        <v>25</v>
      </c>
      <c r="E12" t="s">
        <v>33</v>
      </c>
      <c r="F12">
        <v>18</v>
      </c>
      <c r="G12">
        <v>10.3</v>
      </c>
      <c r="H12">
        <v>3.8</v>
      </c>
      <c r="I12">
        <v>0.76</v>
      </c>
      <c r="J12">
        <v>2.2000000000000002</v>
      </c>
      <c r="K12">
        <v>0.49</v>
      </c>
      <c r="L12">
        <v>2.8</v>
      </c>
      <c r="M12" s="6" t="s">
        <v>33</v>
      </c>
      <c r="N12">
        <v>44.8</v>
      </c>
      <c r="O12">
        <v>2900</v>
      </c>
      <c r="P12" s="3">
        <v>0.1</v>
      </c>
      <c r="Q12">
        <v>325</v>
      </c>
      <c r="R12">
        <v>91</v>
      </c>
      <c r="S12">
        <v>104</v>
      </c>
      <c r="T12">
        <v>33.5</v>
      </c>
      <c r="V12">
        <v>379</v>
      </c>
      <c r="W12">
        <v>68.3</v>
      </c>
      <c r="X12" s="3">
        <v>5</v>
      </c>
      <c r="Y12">
        <v>16.399999999999999</v>
      </c>
      <c r="Z12">
        <v>622</v>
      </c>
      <c r="AA12">
        <v>12</v>
      </c>
      <c r="AB12">
        <v>5.7</v>
      </c>
      <c r="AC12">
        <v>145</v>
      </c>
      <c r="AD12">
        <v>189</v>
      </c>
      <c r="AE12">
        <v>192</v>
      </c>
      <c r="AF12" t="s">
        <v>33</v>
      </c>
    </row>
    <row r="13" spans="1:32">
      <c r="A13">
        <v>4.3</v>
      </c>
      <c r="B13" s="1" t="s">
        <v>39</v>
      </c>
      <c r="C13">
        <v>2.4</v>
      </c>
      <c r="D13">
        <v>46.4</v>
      </c>
      <c r="E13">
        <v>20.3</v>
      </c>
      <c r="F13">
        <v>1</v>
      </c>
      <c r="G13">
        <v>14.2</v>
      </c>
      <c r="H13">
        <v>0.99</v>
      </c>
      <c r="I13">
        <v>0.03</v>
      </c>
      <c r="J13">
        <v>0.04</v>
      </c>
      <c r="K13">
        <v>8.9999999999999993E-3</v>
      </c>
      <c r="L13">
        <v>0.06</v>
      </c>
      <c r="M13" s="6" t="s">
        <v>33</v>
      </c>
      <c r="N13">
        <v>14</v>
      </c>
      <c r="O13">
        <v>60</v>
      </c>
      <c r="P13">
        <v>2.4</v>
      </c>
      <c r="Q13">
        <v>71.599999999999994</v>
      </c>
      <c r="R13">
        <v>11.5</v>
      </c>
      <c r="S13">
        <v>7</v>
      </c>
      <c r="T13" s="3">
        <v>1</v>
      </c>
      <c r="V13">
        <v>238</v>
      </c>
      <c r="W13">
        <v>40.6</v>
      </c>
      <c r="X13" s="3">
        <v>5</v>
      </c>
      <c r="Y13">
        <v>1.42</v>
      </c>
      <c r="Z13">
        <v>215</v>
      </c>
      <c r="AA13">
        <v>0.4</v>
      </c>
      <c r="AB13">
        <v>0.2</v>
      </c>
      <c r="AC13">
        <v>51</v>
      </c>
      <c r="AD13">
        <v>15</v>
      </c>
      <c r="AE13">
        <v>33.1</v>
      </c>
      <c r="AF13">
        <v>7</v>
      </c>
    </row>
    <row r="14" spans="1:32">
      <c r="A14">
        <v>4.0999999999999996</v>
      </c>
      <c r="B14" s="1" t="s">
        <v>38</v>
      </c>
      <c r="C14">
        <v>0.92</v>
      </c>
      <c r="D14">
        <v>2.1</v>
      </c>
      <c r="E14" t="s">
        <v>33</v>
      </c>
      <c r="F14">
        <v>1.9</v>
      </c>
      <c r="G14">
        <v>51.6</v>
      </c>
      <c r="H14">
        <v>0.81</v>
      </c>
      <c r="I14">
        <v>0.11</v>
      </c>
      <c r="J14">
        <v>0.51</v>
      </c>
      <c r="K14">
        <v>0.04</v>
      </c>
      <c r="L14">
        <v>0.16</v>
      </c>
      <c r="M14" s="6" t="s">
        <v>33</v>
      </c>
      <c r="N14">
        <v>18.100000000000001</v>
      </c>
      <c r="O14">
        <v>180</v>
      </c>
      <c r="P14" s="3">
        <v>0.1</v>
      </c>
      <c r="Q14">
        <v>52</v>
      </c>
      <c r="R14">
        <v>11</v>
      </c>
      <c r="S14">
        <v>9.1999999999999993</v>
      </c>
      <c r="T14" s="3">
        <v>1</v>
      </c>
      <c r="V14">
        <v>72.900000000000006</v>
      </c>
      <c r="W14">
        <v>14.6</v>
      </c>
      <c r="X14" s="3">
        <v>5</v>
      </c>
      <c r="Y14">
        <v>2.6</v>
      </c>
      <c r="Z14">
        <v>290</v>
      </c>
      <c r="AA14">
        <v>1.6</v>
      </c>
      <c r="AB14">
        <v>1.2</v>
      </c>
      <c r="AC14">
        <v>11.3</v>
      </c>
      <c r="AD14">
        <v>18.8</v>
      </c>
      <c r="AE14">
        <v>17.7</v>
      </c>
      <c r="AF14" t="s">
        <v>33</v>
      </c>
    </row>
    <row r="15" spans="1:32">
      <c r="A15">
        <v>101</v>
      </c>
      <c r="B15" s="1" t="s">
        <v>38</v>
      </c>
      <c r="C15">
        <v>0.27</v>
      </c>
      <c r="D15">
        <v>0.18</v>
      </c>
      <c r="E15">
        <v>2.5</v>
      </c>
      <c r="F15">
        <v>0.3</v>
      </c>
      <c r="G15">
        <v>54.7</v>
      </c>
      <c r="H15">
        <v>0.37</v>
      </c>
      <c r="I15">
        <v>0.12</v>
      </c>
      <c r="J15" t="s">
        <v>33</v>
      </c>
      <c r="K15" s="3">
        <v>0.01</v>
      </c>
      <c r="L15">
        <v>0.03</v>
      </c>
      <c r="M15" s="6" t="s">
        <v>33</v>
      </c>
      <c r="N15" t="s">
        <v>33</v>
      </c>
      <c r="O15" t="s">
        <v>33</v>
      </c>
      <c r="P15" s="3">
        <v>0.1</v>
      </c>
      <c r="Q15" t="s">
        <v>33</v>
      </c>
      <c r="R15">
        <v>2.2000000000000002</v>
      </c>
      <c r="S15">
        <v>13</v>
      </c>
      <c r="T15" s="3">
        <v>1</v>
      </c>
      <c r="V15">
        <v>12</v>
      </c>
      <c r="W15">
        <v>7</v>
      </c>
      <c r="X15" t="s">
        <v>33</v>
      </c>
      <c r="Y15" t="s">
        <v>33</v>
      </c>
      <c r="Z15">
        <v>255</v>
      </c>
      <c r="AA15" t="s">
        <v>33</v>
      </c>
      <c r="AB15" t="s">
        <v>33</v>
      </c>
      <c r="AC15">
        <v>2.6</v>
      </c>
      <c r="AD15">
        <v>7.7</v>
      </c>
      <c r="AE15" s="3">
        <v>0.5</v>
      </c>
      <c r="AF15" t="s">
        <v>33</v>
      </c>
    </row>
    <row r="16" spans="1:32">
      <c r="A16">
        <v>60</v>
      </c>
      <c r="B16" s="1" t="s">
        <v>38</v>
      </c>
      <c r="C16">
        <v>0.17</v>
      </c>
      <c r="D16">
        <v>0.43</v>
      </c>
      <c r="E16">
        <v>3</v>
      </c>
      <c r="F16">
        <v>0.46</v>
      </c>
      <c r="G16">
        <v>52.5</v>
      </c>
      <c r="H16">
        <v>0.34</v>
      </c>
      <c r="I16">
        <v>0.27</v>
      </c>
      <c r="J16" t="s">
        <v>33</v>
      </c>
      <c r="K16">
        <v>0.02</v>
      </c>
      <c r="L16">
        <v>0.02</v>
      </c>
      <c r="M16" s="6" t="s">
        <v>33</v>
      </c>
      <c r="N16" t="s">
        <v>33</v>
      </c>
      <c r="O16" t="s">
        <v>33</v>
      </c>
      <c r="P16" s="3">
        <v>0.1</v>
      </c>
      <c r="Q16" t="s">
        <v>33</v>
      </c>
      <c r="R16">
        <v>2.8</v>
      </c>
      <c r="S16">
        <v>2</v>
      </c>
      <c r="T16" s="3">
        <v>1</v>
      </c>
      <c r="V16">
        <v>7</v>
      </c>
      <c r="W16">
        <v>4</v>
      </c>
      <c r="X16" t="s">
        <v>33</v>
      </c>
      <c r="Y16" t="s">
        <v>33</v>
      </c>
      <c r="Z16">
        <v>138</v>
      </c>
      <c r="AA16" t="s">
        <v>33</v>
      </c>
      <c r="AB16" t="s">
        <v>33</v>
      </c>
      <c r="AC16">
        <v>3.7</v>
      </c>
      <c r="AD16">
        <v>5.3</v>
      </c>
      <c r="AE16" s="3">
        <v>0.5</v>
      </c>
      <c r="AF16" t="s">
        <v>33</v>
      </c>
    </row>
    <row r="18" spans="1:32">
      <c r="B18" s="16" t="s">
        <v>91</v>
      </c>
      <c r="C18" s="8">
        <f>(C4+C5+C11+C12)/4</f>
        <v>4.8925000000000001</v>
      </c>
      <c r="D18" s="8">
        <f t="shared" ref="D18:AE18" si="2">(D4+D5+D11+D12)/4</f>
        <v>24.175000000000001</v>
      </c>
      <c r="E18" s="8">
        <v>33.299999999999997</v>
      </c>
      <c r="F18" s="8">
        <f t="shared" si="2"/>
        <v>15.675000000000001</v>
      </c>
      <c r="G18" s="8">
        <f t="shared" si="2"/>
        <v>4.74</v>
      </c>
      <c r="H18" s="8">
        <f t="shared" si="2"/>
        <v>2.8</v>
      </c>
      <c r="I18" s="8">
        <f t="shared" si="2"/>
        <v>3.2650000000000001</v>
      </c>
      <c r="J18" s="8">
        <f t="shared" si="2"/>
        <v>3.2750000000000004</v>
      </c>
      <c r="K18" s="8">
        <f t="shared" si="2"/>
        <v>0.6835</v>
      </c>
      <c r="L18" s="8">
        <f t="shared" si="2"/>
        <v>1.33</v>
      </c>
      <c r="N18" s="14">
        <f t="shared" si="2"/>
        <v>120.95</v>
      </c>
      <c r="O18" s="14">
        <f t="shared" si="2"/>
        <v>1051.25</v>
      </c>
      <c r="P18" s="8">
        <f t="shared" si="2"/>
        <v>0.45</v>
      </c>
      <c r="Q18" s="14">
        <f t="shared" si="2"/>
        <v>218</v>
      </c>
      <c r="R18" s="14">
        <f t="shared" si="2"/>
        <v>117.25</v>
      </c>
      <c r="S18" s="14">
        <f t="shared" si="2"/>
        <v>175.5</v>
      </c>
      <c r="T18" s="14">
        <f t="shared" si="2"/>
        <v>20.7</v>
      </c>
      <c r="U18" s="14" t="s">
        <v>33</v>
      </c>
      <c r="V18" s="14">
        <f t="shared" si="2"/>
        <v>350.4</v>
      </c>
      <c r="W18" s="14">
        <f t="shared" si="2"/>
        <v>111.52500000000001</v>
      </c>
      <c r="X18" s="14">
        <f t="shared" si="2"/>
        <v>76.25</v>
      </c>
      <c r="Y18" s="14">
        <f t="shared" si="2"/>
        <v>19.899999999999999</v>
      </c>
      <c r="Z18" s="14">
        <f t="shared" si="2"/>
        <v>243.5</v>
      </c>
      <c r="AA18" s="14">
        <f t="shared" si="2"/>
        <v>13.675000000000001</v>
      </c>
      <c r="AB18" s="4">
        <f t="shared" si="2"/>
        <v>5.4750000000000005</v>
      </c>
      <c r="AC18" s="14">
        <f t="shared" si="2"/>
        <v>161</v>
      </c>
      <c r="AD18" s="14">
        <f t="shared" si="2"/>
        <v>98.3</v>
      </c>
      <c r="AE18" s="14">
        <f t="shared" si="2"/>
        <v>129.875</v>
      </c>
      <c r="AF18" s="14">
        <v>142</v>
      </c>
    </row>
    <row r="19" spans="1:32">
      <c r="B19" s="1" t="s">
        <v>94</v>
      </c>
      <c r="C19" t="s">
        <v>96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B20" s="1" t="s">
        <v>95</v>
      </c>
      <c r="C20">
        <f>C2/$F2</f>
        <v>5.8201058201058208E-3</v>
      </c>
      <c r="D20" s="7">
        <f t="shared" ref="D20:AF20" si="3">D2/$F2</f>
        <v>0.37830687830687837</v>
      </c>
      <c r="E20" s="8">
        <f t="shared" si="3"/>
        <v>3.3227513227513228</v>
      </c>
      <c r="F20" s="8">
        <f t="shared" si="3"/>
        <v>1</v>
      </c>
      <c r="G20" s="18">
        <f t="shared" si="3"/>
        <v>6.8783068783068793E-2</v>
      </c>
      <c r="H20" s="7">
        <f t="shared" si="3"/>
        <v>0.11640211640211642</v>
      </c>
      <c r="I20" s="7">
        <f t="shared" si="3"/>
        <v>0.19576719576719578</v>
      </c>
      <c r="J20" s="18">
        <f t="shared" si="3"/>
        <v>6.3492063492063489E-2</v>
      </c>
      <c r="K20" s="18">
        <f t="shared" si="3"/>
        <v>5.2910052910052914E-2</v>
      </c>
      <c r="L20" s="17">
        <f t="shared" si="3"/>
        <v>8.4656084656084662E-3</v>
      </c>
      <c r="M20" s="18">
        <f t="shared" si="3"/>
        <v>7.8306878306878339E-2</v>
      </c>
      <c r="O20" s="4">
        <f t="shared" si="3"/>
        <v>34.391534391534393</v>
      </c>
      <c r="Q20" s="8">
        <f t="shared" si="3"/>
        <v>1.216931216931217</v>
      </c>
      <c r="R20" s="8">
        <f t="shared" si="3"/>
        <v>5.8201058201058204</v>
      </c>
      <c r="S20" s="8">
        <f t="shared" si="3"/>
        <v>2.6455026455026456</v>
      </c>
      <c r="T20" s="18">
        <f t="shared" si="3"/>
        <v>5.2910052910052914E-2</v>
      </c>
      <c r="U20" s="8">
        <f t="shared" si="3"/>
        <v>1.0052910052910053</v>
      </c>
      <c r="V20" s="8">
        <f t="shared" si="3"/>
        <v>2.9100529100529102</v>
      </c>
      <c r="W20" s="8">
        <f t="shared" si="3"/>
        <v>1.0582010582010584</v>
      </c>
      <c r="X20" s="8">
        <f t="shared" si="3"/>
        <v>8.4656084656084669</v>
      </c>
      <c r="Y20" s="8">
        <f t="shared" si="3"/>
        <v>0.84656084656084662</v>
      </c>
      <c r="Z20" s="4">
        <f t="shared" si="3"/>
        <v>10.582010582010582</v>
      </c>
      <c r="AA20" s="7">
        <f t="shared" si="3"/>
        <v>0.77248677248677255</v>
      </c>
      <c r="AB20" s="7">
        <f t="shared" si="3"/>
        <v>0.16402116402116404</v>
      </c>
      <c r="AC20" s="8">
        <f t="shared" si="3"/>
        <v>7.9365079365079367</v>
      </c>
      <c r="AD20" s="8">
        <f t="shared" si="3"/>
        <v>1.4285714285714286</v>
      </c>
      <c r="AE20" s="8">
        <f t="shared" si="3"/>
        <v>4.4973544973544977</v>
      </c>
      <c r="AF20" s="8">
        <f t="shared" si="3"/>
        <v>11.111111111111112</v>
      </c>
    </row>
    <row r="21" spans="1:32">
      <c r="A21" s="5" t="s">
        <v>86</v>
      </c>
      <c r="B21" t="s">
        <v>87</v>
      </c>
      <c r="C21" s="14">
        <f>C3/$F3/C$20</f>
        <v>5790.3697996918327</v>
      </c>
      <c r="D21" s="14">
        <f t="shared" ref="D21:L21" si="4">D3/$F3/D$20</f>
        <v>5.6750029631385548</v>
      </c>
      <c r="E21" s="14">
        <f t="shared" si="4"/>
        <v>2.2104069955737882</v>
      </c>
      <c r="F21" s="14">
        <f t="shared" si="4"/>
        <v>1</v>
      </c>
      <c r="G21" s="14">
        <f t="shared" si="4"/>
        <v>486.25814863102994</v>
      </c>
      <c r="H21" s="14">
        <f t="shared" si="4"/>
        <v>15.410246533127888</v>
      </c>
      <c r="I21" s="14">
        <f t="shared" si="4"/>
        <v>0.21644525881814017</v>
      </c>
      <c r="J21" s="14">
        <f t="shared" si="4"/>
        <v>0.6673728813559322</v>
      </c>
      <c r="K21" s="14">
        <f t="shared" si="4"/>
        <v>0.36305084745762711</v>
      </c>
      <c r="L21" s="14">
        <f t="shared" si="4"/>
        <v>18.352754237288135</v>
      </c>
      <c r="M21" s="14"/>
      <c r="O21" s="14">
        <f t="shared" ref="O21" si="5">O3/$F3/O$20</f>
        <v>86.294393741851366</v>
      </c>
      <c r="Q21" s="14">
        <f t="shared" ref="Q21:AF21" si="6">Q3/$F3/Q$20</f>
        <v>33.890935887988206</v>
      </c>
      <c r="R21" s="14">
        <f t="shared" si="6"/>
        <v>1.0435285053929122</v>
      </c>
      <c r="S21" s="14">
        <f t="shared" si="6"/>
        <v>2.2103389830508471</v>
      </c>
      <c r="T21" s="14">
        <f t="shared" si="6"/>
        <v>21.35593220338983</v>
      </c>
      <c r="U21" s="14"/>
      <c r="V21" s="14">
        <f t="shared" si="6"/>
        <v>26.384283513097071</v>
      </c>
      <c r="W21" s="14">
        <f t="shared" si="6"/>
        <v>16.31059322033898</v>
      </c>
      <c r="X21" s="14">
        <f t="shared" si="6"/>
        <v>0.66737288135593209</v>
      </c>
      <c r="Y21" s="14">
        <f t="shared" si="6"/>
        <v>2.3224576271186437</v>
      </c>
      <c r="Z21" s="14">
        <f t="shared" si="6"/>
        <v>62.572881355932196</v>
      </c>
      <c r="AA21" s="14">
        <f t="shared" si="6"/>
        <v>1.2433248200603668</v>
      </c>
      <c r="AB21" s="14">
        <f t="shared" si="6"/>
        <v>1.55002733734281</v>
      </c>
      <c r="AC21" s="14">
        <f t="shared" si="6"/>
        <v>0.65847457627118633</v>
      </c>
      <c r="AD21" s="14">
        <f t="shared" si="6"/>
        <v>13.288135593220337</v>
      </c>
      <c r="AE21" s="14">
        <f t="shared" si="6"/>
        <v>3.5739780658025921</v>
      </c>
      <c r="AF21" s="8">
        <f t="shared" si="6"/>
        <v>5.084745762711864E-2</v>
      </c>
    </row>
    <row r="22" spans="1:32">
      <c r="A22">
        <v>4.12</v>
      </c>
      <c r="B22" s="1" t="s">
        <v>42</v>
      </c>
      <c r="C22" s="14">
        <f t="shared" ref="C22:Q36" si="7">C4/$F4/C$20</f>
        <v>13.14782608695652</v>
      </c>
      <c r="D22" s="14">
        <f t="shared" si="7"/>
        <v>6.5049559136515649</v>
      </c>
      <c r="E22" s="14"/>
      <c r="F22" s="14">
        <f t="shared" si="7"/>
        <v>1</v>
      </c>
      <c r="G22" s="14">
        <f t="shared" si="7"/>
        <v>3.5397993311036782</v>
      </c>
      <c r="H22" s="14">
        <f t="shared" si="7"/>
        <v>1.0458498023715412</v>
      </c>
      <c r="I22" s="14">
        <f t="shared" si="7"/>
        <v>1.6434782608695653</v>
      </c>
      <c r="J22" s="14">
        <f t="shared" si="7"/>
        <v>8.0804347826086964</v>
      </c>
      <c r="K22" s="14">
        <f t="shared" si="7"/>
        <v>1.1668695652173913</v>
      </c>
      <c r="L22" s="14">
        <f t="shared" si="7"/>
        <v>3.4923913043478261</v>
      </c>
      <c r="M22" s="14"/>
      <c r="O22" s="8">
        <f t="shared" ref="O22" si="8">O4/$F4/O$20</f>
        <v>0.45511705685618731</v>
      </c>
      <c r="P22" s="4"/>
      <c r="Q22" s="4">
        <f t="shared" ref="Q22:AE22" si="9">Q4/$F4/Q$20</f>
        <v>5.6449905482041585</v>
      </c>
      <c r="R22" s="4">
        <f t="shared" si="9"/>
        <v>1.5837154150197628</v>
      </c>
      <c r="S22" s="4">
        <f t="shared" si="9"/>
        <v>3.78</v>
      </c>
      <c r="T22" s="4">
        <f t="shared" si="9"/>
        <v>30.239999999999995</v>
      </c>
      <c r="U22" s="4"/>
      <c r="V22" s="4">
        <f t="shared" si="9"/>
        <v>2.8865454545454545</v>
      </c>
      <c r="W22" s="4">
        <f t="shared" si="9"/>
        <v>4.8975652173913042</v>
      </c>
      <c r="X22" s="4">
        <f t="shared" si="9"/>
        <v>1.2531521739130431</v>
      </c>
      <c r="Y22" s="4">
        <f t="shared" si="9"/>
        <v>1.9824456521739129</v>
      </c>
      <c r="Z22" s="4">
        <f t="shared" si="9"/>
        <v>0.46017391304347827</v>
      </c>
      <c r="AA22" s="4">
        <f t="shared" si="9"/>
        <v>1.5309112567004168</v>
      </c>
      <c r="AB22" s="4">
        <f t="shared" si="9"/>
        <v>3.1279102384291724</v>
      </c>
      <c r="AC22" s="4">
        <f t="shared" si="9"/>
        <v>1.3147826086956522</v>
      </c>
      <c r="AD22" s="4">
        <f t="shared" si="9"/>
        <v>1.4791304347826089</v>
      </c>
      <c r="AE22" s="4">
        <f t="shared" si="9"/>
        <v>1.2780460358056263</v>
      </c>
      <c r="AF22" s="8"/>
    </row>
    <row r="23" spans="1:32">
      <c r="A23">
        <v>4.8</v>
      </c>
      <c r="B23" s="1" t="s">
        <v>42</v>
      </c>
      <c r="C23" s="4">
        <f t="shared" si="7"/>
        <v>1.5924611973392457</v>
      </c>
      <c r="D23" s="4">
        <f t="shared" si="7"/>
        <v>3.3912331570868153</v>
      </c>
      <c r="E23" s="4"/>
      <c r="F23" s="4">
        <f t="shared" si="7"/>
        <v>1</v>
      </c>
      <c r="G23" s="4">
        <f t="shared" si="7"/>
        <v>0.53898686679174479</v>
      </c>
      <c r="H23" s="4">
        <f t="shared" si="7"/>
        <v>0.79623059866962287</v>
      </c>
      <c r="I23" s="4">
        <f t="shared" si="7"/>
        <v>1.7940672379696769</v>
      </c>
      <c r="J23" s="4">
        <f t="shared" si="7"/>
        <v>2.3048780487804876</v>
      </c>
      <c r="K23" s="4">
        <f t="shared" si="7"/>
        <v>0.8666341463414633</v>
      </c>
      <c r="L23" s="4">
        <f t="shared" si="7"/>
        <v>2.7658536585365852</v>
      </c>
      <c r="M23" s="4"/>
      <c r="O23" s="4">
        <f t="shared" ref="O23" si="10">O5/$F5/O$20</f>
        <v>0.75174484052532831</v>
      </c>
      <c r="Q23" s="4">
        <f t="shared" ref="Q23:AE23" si="11">Q5/$F5/Q$20</f>
        <v>2.6055143160127252</v>
      </c>
      <c r="R23" s="4">
        <f t="shared" si="11"/>
        <v>1.290731707317073</v>
      </c>
      <c r="S23" s="4">
        <f t="shared" si="11"/>
        <v>3.78</v>
      </c>
      <c r="T23" s="4">
        <f t="shared" si="11"/>
        <v>24.800487804878045</v>
      </c>
      <c r="U23" s="4"/>
      <c r="V23" s="4">
        <f t="shared" si="11"/>
        <v>2.2294456762749446</v>
      </c>
      <c r="W23" s="4">
        <f t="shared" si="11"/>
        <v>3.3743414634146336</v>
      </c>
      <c r="X23" s="4">
        <f t="shared" si="11"/>
        <v>0.75484756097560968</v>
      </c>
      <c r="Y23" s="4">
        <f t="shared" si="11"/>
        <v>1.4059756097560974</v>
      </c>
      <c r="Z23" s="4">
        <f t="shared" si="11"/>
        <v>0.47480487804878047</v>
      </c>
      <c r="AA23" s="4">
        <f t="shared" si="11"/>
        <v>1.1303374540594719</v>
      </c>
      <c r="AB23" s="4">
        <f t="shared" si="11"/>
        <v>1.695200629425649</v>
      </c>
      <c r="AC23" s="4">
        <f t="shared" si="11"/>
        <v>0.87892682926829269</v>
      </c>
      <c r="AD23" s="4">
        <f t="shared" si="11"/>
        <v>1.0551219512195122</v>
      </c>
      <c r="AE23" s="4">
        <f t="shared" si="11"/>
        <v>0.88290387374461987</v>
      </c>
      <c r="AF23" s="8"/>
    </row>
    <row r="24" spans="1:32">
      <c r="A24" s="2" t="s">
        <v>37</v>
      </c>
      <c r="B24" s="1" t="s">
        <v>41</v>
      </c>
      <c r="C24" s="14">
        <f t="shared" si="7"/>
        <v>2477.7990430622008</v>
      </c>
      <c r="D24" s="14">
        <f t="shared" si="7"/>
        <v>3.8954729481045263</v>
      </c>
      <c r="E24" s="14">
        <f t="shared" si="7"/>
        <v>1.2038216560509554</v>
      </c>
      <c r="F24" s="14">
        <f t="shared" si="7"/>
        <v>1</v>
      </c>
      <c r="G24" s="14">
        <f t="shared" si="7"/>
        <v>638.16194331983797</v>
      </c>
      <c r="H24" s="14">
        <f t="shared" si="7"/>
        <v>18.086124401913871</v>
      </c>
      <c r="I24" s="14">
        <f t="shared" si="7"/>
        <v>0.37638691322901852</v>
      </c>
      <c r="J24" s="14">
        <f t="shared" si="7"/>
        <v>0.16578947368421057</v>
      </c>
      <c r="K24" s="14">
        <f t="shared" si="7"/>
        <v>0.41778947368421054</v>
      </c>
      <c r="L24" s="14">
        <f t="shared" si="7"/>
        <v>12.434210526315789</v>
      </c>
      <c r="M24" s="14"/>
      <c r="O24" s="14">
        <f t="shared" ref="O24" si="12">O6/$F6/O$20</f>
        <v>106.81943319838057</v>
      </c>
      <c r="Q24" s="14">
        <f t="shared" ref="Q24:AF24" si="13">Q6/$F6/Q$20</f>
        <v>38.924485125858126</v>
      </c>
      <c r="R24" s="14">
        <f t="shared" si="13"/>
        <v>0.86813397129186598</v>
      </c>
      <c r="S24" s="14">
        <f t="shared" si="13"/>
        <v>1.3528421052631578</v>
      </c>
      <c r="T24" s="14">
        <f t="shared" si="13"/>
        <v>19.89473684210526</v>
      </c>
      <c r="U24" s="14"/>
      <c r="V24" s="14">
        <f t="shared" si="13"/>
        <v>17.145645933014354</v>
      </c>
      <c r="W24" s="14">
        <f t="shared" si="13"/>
        <v>12.135789473684207</v>
      </c>
      <c r="X24" s="14">
        <f t="shared" si="13"/>
        <v>0.62171052631578938</v>
      </c>
      <c r="Y24" s="14">
        <f t="shared" si="13"/>
        <v>2.536578947368421</v>
      </c>
      <c r="Z24" s="14">
        <f t="shared" si="13"/>
        <v>75.500526315789486</v>
      </c>
      <c r="AA24" s="14">
        <f t="shared" si="13"/>
        <v>1.362653208363374</v>
      </c>
      <c r="AB24" s="14">
        <f t="shared" si="13"/>
        <v>1.2835314091680814</v>
      </c>
      <c r="AC24" s="14">
        <f t="shared" si="13"/>
        <v>1.3263157894736843E-2</v>
      </c>
      <c r="AD24" s="14">
        <f t="shared" si="13"/>
        <v>13.263157894736842</v>
      </c>
      <c r="AE24" s="14">
        <f t="shared" si="13"/>
        <v>1.9660681114551084</v>
      </c>
      <c r="AF24" s="8">
        <f t="shared" si="13"/>
        <v>4.7368421052631574E-2</v>
      </c>
    </row>
    <row r="25" spans="1:32">
      <c r="A25" s="2" t="s">
        <v>36</v>
      </c>
      <c r="B25" s="1" t="s">
        <v>41</v>
      </c>
      <c r="C25" s="14">
        <f t="shared" si="7"/>
        <v>12529.510489510487</v>
      </c>
      <c r="D25" s="14">
        <f t="shared" si="7"/>
        <v>5.6933835395373844</v>
      </c>
      <c r="E25" s="14">
        <f t="shared" si="7"/>
        <v>4.2596766291033799</v>
      </c>
      <c r="F25" s="14">
        <f t="shared" si="7"/>
        <v>1</v>
      </c>
      <c r="G25" s="14">
        <f t="shared" si="7"/>
        <v>400.36686390532537</v>
      </c>
      <c r="H25" s="14">
        <f t="shared" si="7"/>
        <v>17.18181818181818</v>
      </c>
      <c r="I25" s="14">
        <f t="shared" si="7"/>
        <v>0.47151767151767143</v>
      </c>
      <c r="J25" s="14">
        <f t="shared" si="7"/>
        <v>0.72692307692307689</v>
      </c>
      <c r="K25" s="14">
        <f t="shared" si="7"/>
        <v>0.49430769230769234</v>
      </c>
      <c r="L25" s="14">
        <f t="shared" si="7"/>
        <v>19.990384615384613</v>
      </c>
      <c r="M25" s="14"/>
      <c r="O25" s="14">
        <f t="shared" ref="O25" si="14">O7/$F7/O$20</f>
        <v>90.183195266272179</v>
      </c>
      <c r="Q25" s="14">
        <f t="shared" ref="Q25:AF25" si="15">Q7/$F7/Q$20</f>
        <v>45.511705685618722</v>
      </c>
      <c r="R25" s="14">
        <f t="shared" si="15"/>
        <v>1.903216783216783</v>
      </c>
      <c r="S25" s="14">
        <f t="shared" si="15"/>
        <v>1.5701538461538462</v>
      </c>
      <c r="T25" s="14">
        <f t="shared" si="15"/>
        <v>29.076923076923073</v>
      </c>
      <c r="U25" s="14"/>
      <c r="V25" s="14">
        <f t="shared" si="15"/>
        <v>63.969230769230769</v>
      </c>
      <c r="W25" s="14">
        <f t="shared" si="15"/>
        <v>39.835384615384612</v>
      </c>
      <c r="X25" s="14">
        <f t="shared" si="15"/>
        <v>0.90865384615384592</v>
      </c>
      <c r="Y25" s="14">
        <f t="shared" si="15"/>
        <v>2.7623076923076924</v>
      </c>
      <c r="Z25" s="14">
        <f t="shared" si="15"/>
        <v>92.319230769230771</v>
      </c>
      <c r="AA25" s="14">
        <f t="shared" si="15"/>
        <v>1.1949420442571126</v>
      </c>
      <c r="AB25" s="14">
        <f t="shared" si="15"/>
        <v>1.8759305210918114</v>
      </c>
      <c r="AC25" s="14">
        <f t="shared" si="15"/>
        <v>1.9384615384615386E-2</v>
      </c>
      <c r="AD25" s="14">
        <f t="shared" si="15"/>
        <v>16.153846153846153</v>
      </c>
      <c r="AE25" s="14">
        <f t="shared" si="15"/>
        <v>10.296651583710407</v>
      </c>
      <c r="AF25" s="8">
        <f t="shared" si="15"/>
        <v>6.9230769230769221E-2</v>
      </c>
    </row>
    <row r="26" spans="1:32">
      <c r="A26" s="2" t="s">
        <v>35</v>
      </c>
      <c r="B26" s="1" t="s">
        <v>41</v>
      </c>
      <c r="C26" s="14">
        <f t="shared" si="7"/>
        <v>1174.090909090909</v>
      </c>
      <c r="D26" s="14">
        <f t="shared" si="7"/>
        <v>7.2692307692307683</v>
      </c>
      <c r="E26" s="14"/>
      <c r="F26" s="14">
        <f t="shared" si="7"/>
        <v>1</v>
      </c>
      <c r="G26" s="14">
        <f t="shared" si="7"/>
        <v>485.82692307692309</v>
      </c>
      <c r="H26" s="14">
        <f t="shared" si="7"/>
        <v>15.034090909090908</v>
      </c>
      <c r="I26" s="14">
        <f t="shared" si="7"/>
        <v>4.2567567567567563E-2</v>
      </c>
      <c r="J26" s="14">
        <f t="shared" si="7"/>
        <v>1.05</v>
      </c>
      <c r="K26" s="14">
        <f t="shared" si="7"/>
        <v>0.31499999999999995</v>
      </c>
      <c r="L26" s="14">
        <f t="shared" si="7"/>
        <v>14.765624999999998</v>
      </c>
      <c r="M26" s="14"/>
      <c r="O26" s="14">
        <f t="shared" ref="O26" si="16">O8/$F8/O$20</f>
        <v>109.03846153846153</v>
      </c>
      <c r="Q26" s="14">
        <f t="shared" ref="Q26:AE26" si="17">Q8/$F8/Q$20</f>
        <v>26.021739130434781</v>
      </c>
      <c r="R26" s="14">
        <f t="shared" si="17"/>
        <v>1.0022727272727274</v>
      </c>
      <c r="S26" s="14">
        <f t="shared" si="17"/>
        <v>1.7010000000000003</v>
      </c>
      <c r="T26" s="14">
        <f t="shared" si="17"/>
        <v>15.75</v>
      </c>
      <c r="U26" s="14"/>
      <c r="V26" s="14">
        <f t="shared" si="17"/>
        <v>15.75</v>
      </c>
      <c r="W26" s="14">
        <f t="shared" si="17"/>
        <v>5.4337499999999999</v>
      </c>
      <c r="X26" s="14">
        <f t="shared" si="17"/>
        <v>0.49218749999999994</v>
      </c>
      <c r="Y26" s="14">
        <f t="shared" si="17"/>
        <v>2.0671875000000002</v>
      </c>
      <c r="Z26" s="14">
        <f t="shared" si="17"/>
        <v>39.847500000000004</v>
      </c>
      <c r="AA26" s="14">
        <f t="shared" si="17"/>
        <v>1.1866438356164384</v>
      </c>
      <c r="AB26" s="14">
        <f t="shared" si="17"/>
        <v>1.2701612903225805</v>
      </c>
      <c r="AC26" s="14">
        <f t="shared" si="17"/>
        <v>0.32550000000000001</v>
      </c>
      <c r="AD26" s="14">
        <f t="shared" si="17"/>
        <v>12.716666666666667</v>
      </c>
      <c r="AE26" s="14">
        <f t="shared" si="17"/>
        <v>1.0932352941176471</v>
      </c>
      <c r="AF26" s="8"/>
    </row>
    <row r="27" spans="1:32">
      <c r="A27" s="2" t="s">
        <v>34</v>
      </c>
      <c r="B27" s="1" t="s">
        <v>41</v>
      </c>
      <c r="C27" s="14">
        <f t="shared" si="7"/>
        <v>11609.336609336608</v>
      </c>
      <c r="D27" s="14">
        <f t="shared" si="7"/>
        <v>5.3581553581553578</v>
      </c>
      <c r="E27" s="14"/>
      <c r="F27" s="14">
        <f t="shared" si="7"/>
        <v>1</v>
      </c>
      <c r="G27" s="14">
        <f t="shared" si="7"/>
        <v>367.39085239085233</v>
      </c>
      <c r="H27" s="14">
        <f t="shared" si="7"/>
        <v>11.028869778869776</v>
      </c>
      <c r="I27" s="14">
        <f t="shared" si="7"/>
        <v>6.9028487947406861E-2</v>
      </c>
      <c r="J27" s="14">
        <f t="shared" si="7"/>
        <v>0.6385135135135136</v>
      </c>
      <c r="K27" s="14">
        <f t="shared" si="7"/>
        <v>0.25540540540540541</v>
      </c>
      <c r="L27" s="14">
        <f t="shared" si="7"/>
        <v>30.329391891891888</v>
      </c>
      <c r="M27" s="14"/>
      <c r="O27" s="14">
        <f t="shared" ref="O27" si="18">O9/$F9/O$20</f>
        <v>19.646569646569649</v>
      </c>
      <c r="Q27" s="14">
        <f t="shared" ref="Q27:AE27" si="19">Q9/$F9/Q$20</f>
        <v>29.982373678025848</v>
      </c>
      <c r="R27" s="14">
        <f t="shared" si="19"/>
        <v>0.58046683046683045</v>
      </c>
      <c r="S27" s="14">
        <f t="shared" si="19"/>
        <v>4.699459459459459</v>
      </c>
      <c r="T27" s="14">
        <f t="shared" si="19"/>
        <v>25.540540540540537</v>
      </c>
      <c r="U27" s="14"/>
      <c r="V27" s="14">
        <f t="shared" si="19"/>
        <v>22.475675675675674</v>
      </c>
      <c r="W27" s="14">
        <f t="shared" si="19"/>
        <v>18.64459459459459</v>
      </c>
      <c r="X27" s="14">
        <f t="shared" si="19"/>
        <v>0.79814189189189177</v>
      </c>
      <c r="Y27" s="14">
        <f t="shared" si="19"/>
        <v>2.0751689189189189</v>
      </c>
      <c r="Z27" s="14">
        <f t="shared" si="19"/>
        <v>56.699999999999996</v>
      </c>
      <c r="AA27" s="14">
        <f t="shared" si="19"/>
        <v>1.2245464642724915</v>
      </c>
      <c r="AB27" s="14">
        <f t="shared" si="19"/>
        <v>2.0597210113339144</v>
      </c>
      <c r="AC27" s="14">
        <f t="shared" si="19"/>
        <v>2.5881081081081079</v>
      </c>
      <c r="AD27" s="14">
        <f t="shared" si="19"/>
        <v>11.72972972972973</v>
      </c>
      <c r="AE27" s="14">
        <f t="shared" si="19"/>
        <v>3.7559618441971381</v>
      </c>
      <c r="AF27" s="8"/>
    </row>
    <row r="28" spans="1:32">
      <c r="A28">
        <v>2.1</v>
      </c>
      <c r="B28" s="1" t="s">
        <v>40</v>
      </c>
      <c r="C28" s="14">
        <f t="shared" si="7"/>
        <v>383.28671328671317</v>
      </c>
      <c r="D28" s="14">
        <f t="shared" si="7"/>
        <v>81.334050564819776</v>
      </c>
      <c r="E28" s="14">
        <f t="shared" si="7"/>
        <v>213.44683978441941</v>
      </c>
      <c r="F28" s="14">
        <f t="shared" si="7"/>
        <v>1</v>
      </c>
      <c r="G28" s="14">
        <f t="shared" si="7"/>
        <v>201.30177514792896</v>
      </c>
      <c r="H28" s="14">
        <f t="shared" si="7"/>
        <v>1.3216783216783214</v>
      </c>
      <c r="I28" s="14">
        <f t="shared" si="7"/>
        <v>2.7505197505197505</v>
      </c>
      <c r="J28" s="14">
        <f t="shared" si="7"/>
        <v>3.6346153846153846</v>
      </c>
      <c r="K28" s="14">
        <f t="shared" si="7"/>
        <v>0.58153846153846145</v>
      </c>
      <c r="L28" s="14">
        <f t="shared" si="7"/>
        <v>18.173076923076923</v>
      </c>
      <c r="M28" s="14"/>
      <c r="O28" s="14">
        <f t="shared" ref="O28" si="20">O10/$F10/O$20</f>
        <v>72.021301775147919</v>
      </c>
      <c r="Q28" s="14">
        <f t="shared" ref="Q28:AF28" si="21">Q10/$F10/Q$20</f>
        <v>20.859531772575249</v>
      </c>
      <c r="R28" s="14">
        <f t="shared" si="21"/>
        <v>48.902097902097893</v>
      </c>
      <c r="S28" s="14">
        <f t="shared" si="21"/>
        <v>54.083076923076931</v>
      </c>
      <c r="T28" s="14">
        <f t="shared" si="21"/>
        <v>145.38461538461536</v>
      </c>
      <c r="U28" s="14"/>
      <c r="V28" s="14">
        <f t="shared" si="21"/>
        <v>56.303496503496497</v>
      </c>
      <c r="W28" s="14">
        <f t="shared" si="21"/>
        <v>36.34615384615384</v>
      </c>
      <c r="X28" s="14">
        <f t="shared" si="21"/>
        <v>4.5432692307692299</v>
      </c>
      <c r="Y28" s="14">
        <f t="shared" si="21"/>
        <v>0.99951923076923066</v>
      </c>
      <c r="Z28" s="14">
        <f t="shared" si="21"/>
        <v>18.17307692307692</v>
      </c>
      <c r="AA28" s="14">
        <f t="shared" si="21"/>
        <v>0.49789251844046362</v>
      </c>
      <c r="AB28" s="14">
        <f t="shared" si="21"/>
        <v>14.069478908188582</v>
      </c>
      <c r="AC28" s="14">
        <f t="shared" si="21"/>
        <v>9.6923076923076931E-2</v>
      </c>
      <c r="AD28" s="14">
        <f t="shared" si="21"/>
        <v>2.6923076923076921</v>
      </c>
      <c r="AE28" s="14">
        <f t="shared" si="21"/>
        <v>11.45972850678733</v>
      </c>
      <c r="AF28" s="8">
        <f t="shared" si="21"/>
        <v>0.34615384615384609</v>
      </c>
    </row>
    <row r="29" spans="1:32">
      <c r="A29">
        <v>9.3000000000000007</v>
      </c>
      <c r="B29" s="1" t="s">
        <v>43</v>
      </c>
      <c r="C29" s="14">
        <f t="shared" si="7"/>
        <v>75.76234788833213</v>
      </c>
      <c r="D29" s="14">
        <f t="shared" si="7"/>
        <v>3.5591652442046144</v>
      </c>
      <c r="E29" s="14">
        <f t="shared" si="7"/>
        <v>0.78911931390741752</v>
      </c>
      <c r="F29" s="14">
        <f t="shared" si="7"/>
        <v>1</v>
      </c>
      <c r="G29" s="14">
        <f t="shared" si="7"/>
        <v>5.8382798304058143</v>
      </c>
      <c r="H29" s="14">
        <f t="shared" si="7"/>
        <v>2.7734430923407296</v>
      </c>
      <c r="I29" s="14">
        <f t="shared" si="7"/>
        <v>0.56309853160246859</v>
      </c>
      <c r="J29" s="14">
        <f t="shared" si="7"/>
        <v>2.4803149606299213</v>
      </c>
      <c r="K29" s="14">
        <f t="shared" si="7"/>
        <v>0.88398425196850394</v>
      </c>
      <c r="L29" s="14">
        <f t="shared" si="7"/>
        <v>15.812007874015748</v>
      </c>
      <c r="M29" s="14"/>
      <c r="O29" s="4">
        <f t="shared" ref="O29" si="22">O11/$F11/O$20</f>
        <v>1.3622652937613569</v>
      </c>
      <c r="Q29" s="14">
        <f t="shared" ref="Q29:AF29" si="23">Q11/$F11/Q$20</f>
        <v>26.075659020883258</v>
      </c>
      <c r="R29" s="14">
        <f t="shared" si="23"/>
        <v>1.5964209019327131</v>
      </c>
      <c r="S29" s="14">
        <f t="shared" si="23"/>
        <v>8.2743307086614166</v>
      </c>
      <c r="T29" s="14">
        <f t="shared" si="23"/>
        <v>5.9527559055118102</v>
      </c>
      <c r="U29" s="14"/>
      <c r="V29" s="14">
        <f t="shared" si="23"/>
        <v>21.45697924123121</v>
      </c>
      <c r="W29" s="14">
        <f t="shared" si="23"/>
        <v>18.230314960629919</v>
      </c>
      <c r="X29" s="14">
        <f t="shared" si="23"/>
        <v>0.43715551181102358</v>
      </c>
      <c r="Y29" s="14">
        <f t="shared" si="23"/>
        <v>1.8137303149606299</v>
      </c>
      <c r="Z29" s="14">
        <f t="shared" si="23"/>
        <v>1.4361023622047244</v>
      </c>
      <c r="AA29" s="14">
        <f t="shared" si="23"/>
        <v>1.1416244202351418</v>
      </c>
      <c r="AB29" s="14">
        <f t="shared" si="23"/>
        <v>2.2082804165608327</v>
      </c>
      <c r="AC29" s="14">
        <f t="shared" si="23"/>
        <v>2.341417322834646</v>
      </c>
      <c r="AD29" s="14">
        <f t="shared" si="23"/>
        <v>8.21259842519685</v>
      </c>
      <c r="AE29" s="14">
        <f t="shared" si="23"/>
        <v>3.1514590088003707</v>
      </c>
      <c r="AF29" s="8">
        <f t="shared" si="23"/>
        <v>1.0062992125984251</v>
      </c>
    </row>
    <row r="30" spans="1:32">
      <c r="A30">
        <v>4.5</v>
      </c>
      <c r="B30" s="1" t="s">
        <v>43</v>
      </c>
      <c r="C30" s="14">
        <f t="shared" si="7"/>
        <v>123.13636363636363</v>
      </c>
      <c r="D30" s="14">
        <f t="shared" si="7"/>
        <v>3.6713286713286708</v>
      </c>
      <c r="E30" s="14"/>
      <c r="F30" s="14">
        <f t="shared" si="7"/>
        <v>1</v>
      </c>
      <c r="G30" s="14">
        <f t="shared" si="7"/>
        <v>8.319230769230769</v>
      </c>
      <c r="H30" s="14">
        <f t="shared" si="7"/>
        <v>1.8136363636363633</v>
      </c>
      <c r="I30" s="14">
        <f t="shared" si="7"/>
        <v>0.21567567567567567</v>
      </c>
      <c r="J30" s="14">
        <f t="shared" si="7"/>
        <v>1.9250000000000003</v>
      </c>
      <c r="K30" s="14">
        <f t="shared" si="7"/>
        <v>0.51449999999999996</v>
      </c>
      <c r="L30" s="14">
        <f t="shared" si="7"/>
        <v>18.375</v>
      </c>
      <c r="M30" s="14"/>
      <c r="O30" s="4">
        <f t="shared" ref="O30" si="24">O12/$F12/O$20</f>
        <v>4.6846153846153848</v>
      </c>
      <c r="Q30" s="14">
        <f t="shared" ref="Q30:AE30" si="25">Q12/$F12/Q$20</f>
        <v>14.836956521739131</v>
      </c>
      <c r="R30" s="14">
        <f t="shared" si="25"/>
        <v>0.86863636363636354</v>
      </c>
      <c r="S30" s="14">
        <f t="shared" si="25"/>
        <v>2.1839999999999997</v>
      </c>
      <c r="T30" s="14">
        <f t="shared" si="25"/>
        <v>35.174999999999997</v>
      </c>
      <c r="U30" s="14"/>
      <c r="V30" s="14">
        <f t="shared" si="25"/>
        <v>7.2354545454545454</v>
      </c>
      <c r="W30" s="14">
        <f t="shared" si="25"/>
        <v>3.5857499999999991</v>
      </c>
      <c r="X30" s="14">
        <f t="shared" si="25"/>
        <v>3.2812499999999994E-2</v>
      </c>
      <c r="Y30" s="14">
        <f t="shared" si="25"/>
        <v>1.0762499999999997</v>
      </c>
      <c r="Z30" s="14">
        <f t="shared" si="25"/>
        <v>3.2654999999999998</v>
      </c>
      <c r="AA30" s="14">
        <f t="shared" si="25"/>
        <v>0.86301369863013688</v>
      </c>
      <c r="AB30" s="14">
        <f t="shared" si="25"/>
        <v>1.9306451612903224</v>
      </c>
      <c r="AC30" s="14">
        <f t="shared" si="25"/>
        <v>1.0149999999999999</v>
      </c>
      <c r="AD30" s="14">
        <f t="shared" si="25"/>
        <v>7.35</v>
      </c>
      <c r="AE30" s="14">
        <f t="shared" si="25"/>
        <v>2.3717647058823528</v>
      </c>
      <c r="AF30" s="8"/>
    </row>
    <row r="31" spans="1:32">
      <c r="A31">
        <v>4.3</v>
      </c>
      <c r="B31" s="1" t="s">
        <v>39</v>
      </c>
      <c r="C31" s="14">
        <f t="shared" si="7"/>
        <v>412.36363636363632</v>
      </c>
      <c r="D31" s="14">
        <f t="shared" si="7"/>
        <v>122.65174825174823</v>
      </c>
      <c r="E31" s="14">
        <f t="shared" si="7"/>
        <v>6.1093949044585987</v>
      </c>
      <c r="F31" s="14">
        <f t="shared" si="7"/>
        <v>1</v>
      </c>
      <c r="G31" s="14">
        <f t="shared" si="7"/>
        <v>206.44615384615381</v>
      </c>
      <c r="H31" s="14">
        <f t="shared" si="7"/>
        <v>8.504999999999999</v>
      </c>
      <c r="I31" s="14">
        <f t="shared" si="7"/>
        <v>0.15324324324324323</v>
      </c>
      <c r="J31" s="14">
        <f t="shared" si="7"/>
        <v>0.63</v>
      </c>
      <c r="K31" s="14">
        <f t="shared" si="7"/>
        <v>0.17009999999999997</v>
      </c>
      <c r="L31" s="14">
        <f t="shared" si="7"/>
        <v>7.0874999999999995</v>
      </c>
      <c r="M31" s="14"/>
      <c r="O31" s="4">
        <f t="shared" ref="O31" si="26">O13/$F13/O$20</f>
        <v>1.7446153846153845</v>
      </c>
      <c r="Q31" s="14">
        <f t="shared" ref="Q31:AF31" si="27">Q13/$F13/Q$20</f>
        <v>58.836521739130426</v>
      </c>
      <c r="R31" s="14">
        <f t="shared" si="27"/>
        <v>1.9759090909090908</v>
      </c>
      <c r="S31" s="14">
        <f t="shared" si="27"/>
        <v>2.6459999999999999</v>
      </c>
      <c r="T31" s="14">
        <f t="shared" si="27"/>
        <v>18.899999999999999</v>
      </c>
      <c r="U31" s="14"/>
      <c r="V31" s="14">
        <f t="shared" si="27"/>
        <v>81.785454545454542</v>
      </c>
      <c r="W31" s="14">
        <f t="shared" si="27"/>
        <v>38.366999999999997</v>
      </c>
      <c r="X31" s="14">
        <f t="shared" si="27"/>
        <v>0.59062499999999996</v>
      </c>
      <c r="Y31" s="14">
        <f t="shared" si="27"/>
        <v>1.6773749999999998</v>
      </c>
      <c r="Z31" s="14">
        <f t="shared" si="27"/>
        <v>20.317499999999999</v>
      </c>
      <c r="AA31" s="14">
        <f t="shared" si="27"/>
        <v>0.51780821917808217</v>
      </c>
      <c r="AB31" s="14">
        <f t="shared" si="27"/>
        <v>1.2193548387096773</v>
      </c>
      <c r="AC31" s="14">
        <f t="shared" si="27"/>
        <v>6.4260000000000002</v>
      </c>
      <c r="AD31" s="14">
        <f t="shared" si="27"/>
        <v>10.5</v>
      </c>
      <c r="AE31" s="14">
        <f t="shared" si="27"/>
        <v>7.3598823529411765</v>
      </c>
      <c r="AF31" s="8">
        <f t="shared" si="27"/>
        <v>0.62999999999999989</v>
      </c>
    </row>
    <row r="32" spans="1:32">
      <c r="A32">
        <v>4.0999999999999996</v>
      </c>
      <c r="B32" s="1" t="s">
        <v>38</v>
      </c>
      <c r="C32" s="14">
        <f t="shared" si="7"/>
        <v>83.196172248803833</v>
      </c>
      <c r="D32" s="14">
        <f t="shared" si="7"/>
        <v>2.9216047110783951</v>
      </c>
      <c r="E32" s="14"/>
      <c r="F32" s="14">
        <f t="shared" si="7"/>
        <v>1</v>
      </c>
      <c r="G32" s="14">
        <f t="shared" si="7"/>
        <v>394.83400809716596</v>
      </c>
      <c r="H32" s="14">
        <f t="shared" si="7"/>
        <v>3.6624401913875597</v>
      </c>
      <c r="I32" s="14">
        <f t="shared" si="7"/>
        <v>0.29573257467994307</v>
      </c>
      <c r="J32" s="14">
        <f t="shared" si="7"/>
        <v>4.2276315789473689</v>
      </c>
      <c r="K32" s="14">
        <f t="shared" si="7"/>
        <v>0.3978947368421053</v>
      </c>
      <c r="L32" s="14">
        <f t="shared" si="7"/>
        <v>9.9473684210526319</v>
      </c>
      <c r="M32" s="14"/>
      <c r="O32" s="4">
        <f t="shared" ref="O32" si="28">O14/$F14/O$20</f>
        <v>2.7546558704453443</v>
      </c>
      <c r="Q32" s="14">
        <f t="shared" ref="Q32:AE32" si="29">Q14/$F14/Q$20</f>
        <v>22.48970251716247</v>
      </c>
      <c r="R32" s="14">
        <f t="shared" si="29"/>
        <v>0.99473684210526314</v>
      </c>
      <c r="S32" s="14">
        <f t="shared" si="29"/>
        <v>1.8303157894736841</v>
      </c>
      <c r="T32" s="14">
        <f t="shared" si="29"/>
        <v>9.9473684210526301</v>
      </c>
      <c r="U32" s="14"/>
      <c r="V32" s="14">
        <f t="shared" si="29"/>
        <v>13.184784688995215</v>
      </c>
      <c r="W32" s="14">
        <f t="shared" si="29"/>
        <v>7.2615789473684202</v>
      </c>
      <c r="X32" s="14">
        <f t="shared" si="29"/>
        <v>0.31085526315789469</v>
      </c>
      <c r="Y32" s="14">
        <f t="shared" si="29"/>
        <v>1.6164473684210525</v>
      </c>
      <c r="Z32" s="14">
        <f t="shared" si="29"/>
        <v>14.423684210526318</v>
      </c>
      <c r="AA32" s="14">
        <f t="shared" si="29"/>
        <v>1.0901225666906993</v>
      </c>
      <c r="AB32" s="14">
        <f t="shared" si="29"/>
        <v>3.850594227504244</v>
      </c>
      <c r="AC32" s="14">
        <f t="shared" si="29"/>
        <v>0.74936842105263157</v>
      </c>
      <c r="AD32" s="14">
        <f t="shared" si="29"/>
        <v>6.9263157894736844</v>
      </c>
      <c r="AE32" s="14">
        <f t="shared" si="29"/>
        <v>2.071393188854489</v>
      </c>
      <c r="AF32" s="8"/>
    </row>
    <row r="33" spans="1:32">
      <c r="A33">
        <v>101</v>
      </c>
      <c r="B33" s="1" t="s">
        <v>38</v>
      </c>
      <c r="C33" s="14">
        <f t="shared" si="7"/>
        <v>154.63636363636363</v>
      </c>
      <c r="D33" s="14">
        <f t="shared" si="7"/>
        <v>1.5860139860139857</v>
      </c>
      <c r="E33" s="14">
        <f t="shared" si="7"/>
        <v>2.5079617834394905</v>
      </c>
      <c r="F33" s="14">
        <f t="shared" si="7"/>
        <v>1</v>
      </c>
      <c r="G33" s="14">
        <f t="shared" si="7"/>
        <v>2650.8461538461538</v>
      </c>
      <c r="H33" s="14">
        <f t="shared" si="7"/>
        <v>10.595454545454544</v>
      </c>
      <c r="I33" s="14">
        <f t="shared" si="7"/>
        <v>2.0432432432432432</v>
      </c>
      <c r="J33" s="14"/>
      <c r="K33" s="14">
        <f t="shared" si="7"/>
        <v>0.62999999999999989</v>
      </c>
      <c r="L33" s="14">
        <f t="shared" si="7"/>
        <v>11.8125</v>
      </c>
      <c r="M33" s="14"/>
      <c r="O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8"/>
    </row>
    <row r="34" spans="1:32">
      <c r="A34">
        <v>60</v>
      </c>
      <c r="B34" s="1" t="s">
        <v>38</v>
      </c>
      <c r="C34" s="14">
        <f t="shared" si="7"/>
        <v>63.498023715415016</v>
      </c>
      <c r="D34" s="14">
        <f t="shared" si="7"/>
        <v>2.470963818789905</v>
      </c>
      <c r="E34" s="14">
        <f t="shared" si="7"/>
        <v>1.9627527000830793</v>
      </c>
      <c r="F34" s="14">
        <f t="shared" si="7"/>
        <v>1</v>
      </c>
      <c r="G34" s="14">
        <f t="shared" si="7"/>
        <v>1659.2809364548491</v>
      </c>
      <c r="H34" s="14">
        <f t="shared" si="7"/>
        <v>6.3498023715415011</v>
      </c>
      <c r="I34" s="14">
        <f t="shared" si="7"/>
        <v>2.9982373678025853</v>
      </c>
      <c r="J34" s="14"/>
      <c r="K34" s="14">
        <f t="shared" si="7"/>
        <v>0.82173913043478253</v>
      </c>
      <c r="L34" s="14">
        <f t="shared" si="7"/>
        <v>5.1358695652173907</v>
      </c>
      <c r="M34" s="14"/>
      <c r="O34" s="14"/>
      <c r="Q34" s="14"/>
      <c r="R34" s="14"/>
      <c r="S34" s="14"/>
      <c r="T34" s="8">
        <f>7.5*AB34</f>
        <v>7.5</v>
      </c>
      <c r="U34" s="14"/>
      <c r="V34" s="14"/>
      <c r="W34" s="14"/>
      <c r="X34" s="14"/>
      <c r="Y34" s="14"/>
      <c r="Z34" s="14"/>
      <c r="AA34" s="14"/>
      <c r="AB34" s="14">
        <v>1</v>
      </c>
      <c r="AC34" s="14"/>
      <c r="AD34" s="14"/>
      <c r="AE34" s="14"/>
      <c r="AF34" s="8"/>
    </row>
    <row r="35" spans="1:32">
      <c r="T35" s="14">
        <f>7.5*AB35</f>
        <v>750</v>
      </c>
      <c r="AB35">
        <v>100</v>
      </c>
      <c r="AF35" s="8"/>
    </row>
    <row r="36" spans="1:32">
      <c r="B36" s="16" t="s">
        <v>91</v>
      </c>
      <c r="C36" s="14">
        <f t="shared" si="7"/>
        <v>53.628099173553714</v>
      </c>
      <c r="D36" s="4">
        <f t="shared" si="7"/>
        <v>4.0767557801050618</v>
      </c>
      <c r="E36" s="4">
        <f t="shared" si="7"/>
        <v>0.63935025751988528</v>
      </c>
      <c r="F36" s="4">
        <f t="shared" si="7"/>
        <v>1</v>
      </c>
      <c r="G36" s="4">
        <f t="shared" si="7"/>
        <v>4.3963194700036796</v>
      </c>
      <c r="H36" s="4">
        <f t="shared" si="7"/>
        <v>1.534580252283601</v>
      </c>
      <c r="I36" s="4">
        <f t="shared" si="7"/>
        <v>1.0639855166170955</v>
      </c>
      <c r="J36" s="4">
        <f t="shared" si="7"/>
        <v>3.2906698564593309</v>
      </c>
      <c r="K36" s="4">
        <f t="shared" si="7"/>
        <v>0.82412440191387559</v>
      </c>
      <c r="L36" s="14">
        <f t="shared" si="7"/>
        <v>10.022727272727273</v>
      </c>
      <c r="M36" s="14"/>
      <c r="O36" s="8">
        <f t="shared" si="7"/>
        <v>1.9500552079499447</v>
      </c>
      <c r="Q36" s="14">
        <f t="shared" si="7"/>
        <v>11.428333680049926</v>
      </c>
      <c r="R36" s="4">
        <f t="shared" ref="R36:AF36" si="30">R18/$F18/R$20</f>
        <v>1.2852109612875162</v>
      </c>
      <c r="S36" s="4">
        <f t="shared" si="30"/>
        <v>4.2321531100478467</v>
      </c>
      <c r="T36" s="19">
        <f t="shared" si="30"/>
        <v>24.958851674641142</v>
      </c>
      <c r="U36" s="14"/>
      <c r="V36" s="4">
        <f t="shared" si="30"/>
        <v>7.6816702914310548</v>
      </c>
      <c r="W36" s="4">
        <f t="shared" si="30"/>
        <v>6.723516746411482</v>
      </c>
      <c r="X36" s="4">
        <f t="shared" si="30"/>
        <v>0.57461124401913866</v>
      </c>
      <c r="Y36" s="4">
        <f t="shared" si="30"/>
        <v>1.4996411483253587</v>
      </c>
      <c r="Z36" s="4">
        <f t="shared" si="30"/>
        <v>1.4679904306220095</v>
      </c>
      <c r="AA36" s="4">
        <f t="shared" si="30"/>
        <v>1.1293504620829782</v>
      </c>
      <c r="AB36" s="20">
        <f t="shared" si="30"/>
        <v>2.1294952924834076</v>
      </c>
      <c r="AC36" s="4">
        <f t="shared" si="30"/>
        <v>1.2941626794258372</v>
      </c>
      <c r="AD36" s="4">
        <f t="shared" si="30"/>
        <v>4.3897926634768734</v>
      </c>
      <c r="AE36" s="4">
        <f t="shared" si="30"/>
        <v>1.8423022797635797</v>
      </c>
      <c r="AF36" s="8">
        <f t="shared" si="30"/>
        <v>0.81531100478468888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Mo_U</vt:lpstr>
    </vt:vector>
  </TitlesOfParts>
  <Company>UNIVERSITY OF CINCINNATI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Maynard</dc:creator>
  <cp:lastModifiedBy>jim</cp:lastModifiedBy>
  <dcterms:created xsi:type="dcterms:W3CDTF">2010-02-07T02:58:30Z</dcterms:created>
  <dcterms:modified xsi:type="dcterms:W3CDTF">2010-04-12T14:35:16Z</dcterms:modified>
</cp:coreProperties>
</file>